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00" windowHeight="6285" tabRatio="755" firstSheet="1" activeTab="1"/>
  </bookViews>
  <sheets>
    <sheet name="Sheet1" sheetId="1" state="hidden" r:id="rId1"/>
    <sheet name="Act.-Prop. Debt Service" sheetId="2" r:id="rId2"/>
    <sheet name="graph - existing debt" sheetId="3" r:id="rId3"/>
    <sheet name="graph - existing &amp; proposed" sheetId="4" r:id="rId4"/>
    <sheet name="Tax-Supported" sheetId="5" state="hidden" r:id="rId5"/>
    <sheet name="Exempt" sheetId="6" state="hidden" r:id="rId6"/>
    <sheet name="Self Supporting" sheetId="7" state="hidden" r:id="rId7"/>
    <sheet name="Total Actual &amp; Proposed" sheetId="8" state="hidden" r:id="rId8"/>
  </sheets>
  <definedNames>
    <definedName name="_xlnm.Print_Titles" localSheetId="1">'Act.-Prop. Debt Service'!$A:$E</definedName>
  </definedNames>
  <calcPr fullCalcOnLoad="1"/>
</workbook>
</file>

<file path=xl/comments1.xml><?xml version="1.0" encoding="utf-8"?>
<comments xmlns="http://schemas.openxmlformats.org/spreadsheetml/2006/main">
  <authors>
    <author>JGoodrea</author>
  </authors>
  <commentList>
    <comment ref="A3" authorId="0">
      <text>
        <r>
          <rPr>
            <b/>
            <sz val="8"/>
            <rFont val="Tahoma"/>
            <family val="0"/>
          </rPr>
          <t>JGoodrea: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Please save in the Debt folder.  Show MWPAT Debt Net of the subsidy for both principal and interest.</t>
        </r>
      </text>
    </comment>
  </commentList>
</comments>
</file>

<file path=xl/sharedStrings.xml><?xml version="1.0" encoding="utf-8"?>
<sst xmlns="http://schemas.openxmlformats.org/spreadsheetml/2006/main" count="305" uniqueCount="96">
  <si>
    <t>Outstanding Principal</t>
  </si>
  <si>
    <t>Outstanding Interest</t>
  </si>
  <si>
    <t>Purpose</t>
  </si>
  <si>
    <t>Interest</t>
  </si>
  <si>
    <t>Principal</t>
  </si>
  <si>
    <t>Total BAN Interest</t>
  </si>
  <si>
    <t>Total Outstanding Long-Term Debt Service</t>
  </si>
  <si>
    <t>Net Outstanding Long-Term Debt Service</t>
  </si>
  <si>
    <t>Date of Issue</t>
  </si>
  <si>
    <t>Type of Payment</t>
  </si>
  <si>
    <t>Total</t>
  </si>
  <si>
    <t>BAN Interest</t>
  </si>
  <si>
    <t>Total Principal</t>
  </si>
  <si>
    <t>Total Interest</t>
  </si>
  <si>
    <t>Proposed Debt Service</t>
  </si>
  <si>
    <t>Actual Debt Service</t>
  </si>
  <si>
    <t>G.O.B. Interest Rate</t>
  </si>
  <si>
    <t>B.A.N.  Interest Rate</t>
  </si>
  <si>
    <t>Net Proposed Debt</t>
  </si>
  <si>
    <t>Projected Net Debt</t>
  </si>
  <si>
    <t>Net Non-Exempt Self-Supported Debt Service</t>
  </si>
  <si>
    <t xml:space="preserve">Total Subsidy  </t>
  </si>
  <si>
    <t>Proposed Net Non-Exempt Tax-Supported Debt Service</t>
  </si>
  <si>
    <t>Proposed Net Non-Exempt Self-Supported Debt Service</t>
  </si>
  <si>
    <t>Proposed Net Exempt Debt Service</t>
  </si>
  <si>
    <t>Actual, Projected &amp; Proposed Net Non-Exempt Tax-Supported Debt Service</t>
  </si>
  <si>
    <t>Actual, Projected &amp; Proposed Net Non-Exempt Self-Supported Debt Service</t>
  </si>
  <si>
    <t>Actual, Projected &amp; Proposed Net Exempt Debt Service</t>
  </si>
  <si>
    <t>State School Building Assistance Payments</t>
  </si>
  <si>
    <t>Town of Belmont, Massachusetts</t>
  </si>
  <si>
    <t>School (Exempt)</t>
  </si>
  <si>
    <t>MWRA Sewer</t>
  </si>
  <si>
    <t>Outdoor Athletic Facility (Exempt)</t>
  </si>
  <si>
    <t>Planning</t>
  </si>
  <si>
    <t>Fire Station (Exempt)</t>
  </si>
  <si>
    <t>Land Acquisition (Exempt)</t>
  </si>
  <si>
    <t>Communications Tower</t>
  </si>
  <si>
    <t xml:space="preserve">Computer </t>
  </si>
  <si>
    <t xml:space="preserve">Town Hall Planning </t>
  </si>
  <si>
    <t>Town Hall Renovations</t>
  </si>
  <si>
    <t>Cemetery Plans</t>
  </si>
  <si>
    <t xml:space="preserve">Actual/Proposed Debt Service </t>
  </si>
  <si>
    <t>B.A.N. Interest Rate</t>
  </si>
  <si>
    <t>Total Actual &amp; Proposed Net Debt</t>
  </si>
  <si>
    <t>Actual &amp; Proposed Net Non-Exempt Self-Supported Debt Service</t>
  </si>
  <si>
    <t>Hall Complex Remodeling (Exempt)</t>
  </si>
  <si>
    <t>Net Exempt Tax-Supported Debt Service</t>
  </si>
  <si>
    <t>Proposed Net Exempt Tax-Supported Debt Service</t>
  </si>
  <si>
    <t>Actual &amp; Proposed Net Exempt Tax-Supported Debt Service</t>
  </si>
  <si>
    <t>Growth Rate</t>
  </si>
  <si>
    <t>Inrease in Assessed Valuation</t>
  </si>
  <si>
    <t>Net Non-Exempt Tax-Supported Debt Service</t>
  </si>
  <si>
    <t>Actual &amp; Proposed Net Non-Exempt Tax-Supported Debt Service</t>
  </si>
  <si>
    <t>Tax Rate Impact</t>
  </si>
  <si>
    <t>Proposed Net Tax-Supported Debt Service</t>
  </si>
  <si>
    <t>Actual Net Tax-Supported Debt Service</t>
  </si>
  <si>
    <t>Actual Net Exempt Debt Service</t>
  </si>
  <si>
    <t>Actual Self-Supporting Debt Service</t>
  </si>
  <si>
    <t>Proposed Self-Supporting Debt Service</t>
  </si>
  <si>
    <t>Net Debt Service</t>
  </si>
  <si>
    <t>Chenery School (Exempt)</t>
  </si>
  <si>
    <t>Refunding Scenario 1</t>
  </si>
  <si>
    <t>Fiscal Year Savings Prior to Adjustment</t>
  </si>
  <si>
    <t>School Aid Adjustment</t>
  </si>
  <si>
    <t>Non Refunded Principal</t>
  </si>
  <si>
    <t>Non Refunded Interest</t>
  </si>
  <si>
    <t>Refunding Principal</t>
  </si>
  <si>
    <t>Refunding Interest</t>
  </si>
  <si>
    <t>Existing Net Debt Service</t>
  </si>
  <si>
    <t>Town's Share of Net Savings</t>
  </si>
  <si>
    <t>Refunding Scenario 2</t>
  </si>
  <si>
    <t>As of June 30, 2005</t>
  </si>
  <si>
    <t xml:space="preserve">Chenery School Debt Service </t>
  </si>
  <si>
    <t xml:space="preserve">Interest </t>
  </si>
  <si>
    <t>Net Exempt Self-Supported Debt Service</t>
  </si>
  <si>
    <t>Land Acquisition</t>
  </si>
  <si>
    <t>Skating Rink</t>
  </si>
  <si>
    <t>Town Software</t>
  </si>
  <si>
    <t>Cemetery</t>
  </si>
  <si>
    <t>Fire Station</t>
  </si>
  <si>
    <t>Wellington School</t>
  </si>
  <si>
    <t>High School</t>
  </si>
  <si>
    <t>Library</t>
  </si>
  <si>
    <t>DPW Facility</t>
  </si>
  <si>
    <t>Police Station</t>
  </si>
  <si>
    <t>2007 Assessed Valuation</t>
  </si>
  <si>
    <t>As of June 30, 2006</t>
  </si>
  <si>
    <t>Actual Net Debt Service</t>
  </si>
  <si>
    <t>Projected Net Debt Service</t>
  </si>
  <si>
    <t>Electric (enterprise fund)</t>
  </si>
  <si>
    <t>Septic System Betterment T5-97-2002 (Exempt) (enterprise fund)</t>
  </si>
  <si>
    <t>MWRA Water (enterprise fund)</t>
  </si>
  <si>
    <t>MWRA Sewer (enterprise fund)</t>
  </si>
  <si>
    <t>Light Department Software (enterprise fund)</t>
  </si>
  <si>
    <t>Senior Center (exempt)</t>
  </si>
  <si>
    <t>Sewer (emterprise fund)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</si>
</sst>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_);_(@_)"/>
    <numFmt numFmtId="166" formatCode="_(* #,##0.00_);_(* \(#,##0.00\);_(* &quot;-&quot;_);_(@_)"/>
    <numFmt numFmtId="167" formatCode="#,##0.0_);\(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###,###,###,##0.00;\(###,###,###,##0.00\);&quot;-&quot;;\ "/>
    <numFmt numFmtId="175" formatCode="&quot;$&quot;#,##0.000_);\(&quot;$&quot;#,##0.000\)"/>
    <numFmt numFmtId="176" formatCode="&quot;$&quot;#,##0.0_);\(&quot;$&quot;#,##0.0\)"/>
    <numFmt numFmtId="177" formatCode="_(* #,##0.000_);_(* \(#,##0.000\);_(* &quot;-&quot;??_);_(@_)"/>
    <numFmt numFmtId="178" formatCode="_(* #,##0.0000_);_(* \(#,##0.0000\);_(* &quot;-&quot;??_);_(@_)"/>
  </numFmts>
  <fonts count="37">
    <font>
      <sz val="12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8"/>
      <name val="Arial"/>
      <family val="0"/>
    </font>
    <font>
      <b/>
      <sz val="17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9.25"/>
      <name val="Arial"/>
      <family val="0"/>
    </font>
    <font>
      <sz val="16.5"/>
      <name val="Arial"/>
      <family val="0"/>
    </font>
    <font>
      <b/>
      <sz val="16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b/>
      <sz val="19"/>
      <name val="Arial"/>
      <family val="0"/>
    </font>
    <font>
      <b/>
      <sz val="18"/>
      <name val="Univers LT Std 55"/>
      <family val="2"/>
    </font>
    <font>
      <sz val="12"/>
      <name val="Univers LT Std 55"/>
      <family val="2"/>
    </font>
    <font>
      <b/>
      <sz val="16"/>
      <name val="Univers LT Std 55"/>
      <family val="2"/>
    </font>
    <font>
      <b/>
      <sz val="14"/>
      <name val="Univers LT Std 55"/>
      <family val="2"/>
    </font>
    <font>
      <b/>
      <u val="single"/>
      <sz val="10"/>
      <name val="Univers LT Std 55"/>
      <family val="2"/>
    </font>
    <font>
      <sz val="10"/>
      <name val="Univers LT Std 55"/>
      <family val="2"/>
    </font>
    <font>
      <u val="single"/>
      <sz val="10"/>
      <name val="Univers LT Std 55"/>
      <family val="2"/>
    </font>
    <font>
      <b/>
      <sz val="10"/>
      <name val="Univers LT Std 55"/>
      <family val="2"/>
    </font>
    <font>
      <i/>
      <sz val="10"/>
      <name val="Univers LT Std 55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2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 quotePrefix="1">
      <alignment horizontal="left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left"/>
    </xf>
    <xf numFmtId="39" fontId="2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39" fontId="5" fillId="0" borderId="0" xfId="0" applyNumberFormat="1" applyFont="1" applyAlignment="1">
      <alignment horizontal="center"/>
    </xf>
    <xf numFmtId="0" fontId="7" fillId="0" borderId="0" xfId="1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8" fillId="0" borderId="1" xfId="15" applyNumberFormat="1" applyFont="1" applyBorder="1" applyAlignment="1">
      <alignment horizontal="center"/>
    </xf>
    <xf numFmtId="0" fontId="8" fillId="0" borderId="1" xfId="19" applyNumberFormat="1" applyFont="1" applyBorder="1" applyAlignment="1">
      <alignment horizontal="center"/>
    </xf>
    <xf numFmtId="39" fontId="6" fillId="0" borderId="0" xfId="0" applyNumberFormat="1" applyFont="1" applyAlignment="1" quotePrefix="1">
      <alignment horizontal="left"/>
    </xf>
    <xf numFmtId="38" fontId="6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38" fontId="9" fillId="0" borderId="0" xfId="15" applyNumberFormat="1" applyFont="1" applyAlignment="1">
      <alignment horizontal="left"/>
    </xf>
    <xf numFmtId="39" fontId="6" fillId="0" borderId="0" xfId="0" applyNumberFormat="1" applyFont="1" applyAlignment="1">
      <alignment horizontal="left"/>
    </xf>
    <xf numFmtId="39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 quotePrefix="1">
      <alignment horizontal="center"/>
    </xf>
    <xf numFmtId="39" fontId="6" fillId="0" borderId="0" xfId="0" applyNumberFormat="1" applyFont="1" applyAlignment="1" quotePrefix="1">
      <alignment horizontal="center"/>
    </xf>
    <xf numFmtId="39" fontId="8" fillId="0" borderId="0" xfId="0" applyNumberFormat="1" applyFont="1" applyAlignment="1">
      <alignment horizontal="left"/>
    </xf>
    <xf numFmtId="38" fontId="8" fillId="0" borderId="0" xfId="15" applyNumberFormat="1" applyFont="1" applyAlignment="1">
      <alignment horizontal="left"/>
    </xf>
    <xf numFmtId="39" fontId="9" fillId="0" borderId="0" xfId="0" applyNumberFormat="1" applyFont="1" applyAlignment="1">
      <alignment horizontal="left"/>
    </xf>
    <xf numFmtId="14" fontId="6" fillId="0" borderId="0" xfId="0" applyNumberFormat="1" applyFont="1" applyBorder="1" applyAlignment="1">
      <alignment horizontal="center"/>
    </xf>
    <xf numFmtId="3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6" fillId="0" borderId="0" xfId="0" applyNumberFormat="1" applyFont="1" applyBorder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17" applyNumberFormat="1" applyFont="1" applyAlignment="1">
      <alignment/>
    </xf>
    <xf numFmtId="43" fontId="6" fillId="0" borderId="2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0" fontId="6" fillId="0" borderId="0" xfId="19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/>
    </xf>
    <xf numFmtId="38" fontId="8" fillId="0" borderId="0" xfId="15" applyNumberFormat="1" applyFont="1" applyFill="1" applyAlignment="1">
      <alignment horizontal="left"/>
    </xf>
    <xf numFmtId="14" fontId="6" fillId="0" borderId="0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 horizontal="left"/>
    </xf>
    <xf numFmtId="39" fontId="6" fillId="0" borderId="0" xfId="0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3" fontId="6" fillId="0" borderId="3" xfId="15" applyNumberFormat="1" applyFont="1" applyBorder="1" applyAlignment="1">
      <alignment/>
    </xf>
    <xf numFmtId="44" fontId="6" fillId="0" borderId="0" xfId="15" applyNumberFormat="1" applyFont="1" applyAlignment="1">
      <alignment/>
    </xf>
    <xf numFmtId="44" fontId="6" fillId="0" borderId="3" xfId="15" applyNumberFormat="1" applyFont="1" applyBorder="1" applyAlignment="1">
      <alignment/>
    </xf>
    <xf numFmtId="39" fontId="8" fillId="0" borderId="0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43" fontId="6" fillId="0" borderId="0" xfId="15" applyNumberFormat="1" applyFont="1" applyAlignment="1">
      <alignment horizontal="center"/>
    </xf>
    <xf numFmtId="39" fontId="2" fillId="0" borderId="0" xfId="0" applyNumberFormat="1" applyFont="1" applyBorder="1" applyAlignment="1">
      <alignment/>
    </xf>
    <xf numFmtId="0" fontId="8" fillId="0" borderId="0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39" fontId="6" fillId="0" borderId="0" xfId="0" applyNumberFormat="1" applyFont="1" applyBorder="1" applyAlignment="1" quotePrefix="1">
      <alignment horizontal="left"/>
    </xf>
    <xf numFmtId="172" fontId="10" fillId="0" borderId="0" xfId="15" applyNumberFormat="1" applyFont="1" applyAlignment="1">
      <alignment/>
    </xf>
    <xf numFmtId="39" fontId="8" fillId="0" borderId="0" xfId="0" applyNumberFormat="1" applyFont="1" applyAlignment="1" quotePrefix="1">
      <alignment horizontal="right"/>
    </xf>
    <xf numFmtId="39" fontId="8" fillId="0" borderId="0" xfId="0" applyNumberFormat="1" applyFont="1" applyBorder="1" applyAlignment="1" quotePrefix="1">
      <alignment horizontal="left" wrapText="1"/>
    </xf>
    <xf numFmtId="39" fontId="6" fillId="0" borderId="0" xfId="0" applyNumberFormat="1" applyFont="1" applyAlignment="1" quotePrefix="1">
      <alignment horizontal="left" wrapText="1"/>
    </xf>
    <xf numFmtId="39" fontId="8" fillId="0" borderId="0" xfId="0" applyNumberFormat="1" applyFont="1" applyBorder="1" applyAlignment="1" quotePrefix="1">
      <alignment horizontal="left"/>
    </xf>
    <xf numFmtId="39" fontId="8" fillId="0" borderId="0" xfId="0" applyNumberFormat="1" applyFont="1" applyBorder="1" applyAlignment="1">
      <alignment horizontal="left"/>
    </xf>
    <xf numFmtId="44" fontId="6" fillId="0" borderId="0" xfId="15" applyNumberFormat="1" applyFont="1" applyBorder="1" applyAlignment="1">
      <alignment/>
    </xf>
    <xf numFmtId="38" fontId="9" fillId="0" borderId="1" xfId="15" applyNumberFormat="1" applyFont="1" applyBorder="1" applyAlignment="1">
      <alignment horizontal="left"/>
    </xf>
    <xf numFmtId="43" fontId="6" fillId="0" borderId="4" xfId="15" applyNumberFormat="1" applyFont="1" applyBorder="1" applyAlignment="1">
      <alignment/>
    </xf>
    <xf numFmtId="43" fontId="6" fillId="0" borderId="5" xfId="15" applyNumberFormat="1" applyFont="1" applyBorder="1" applyAlignment="1">
      <alignment/>
    </xf>
    <xf numFmtId="39" fontId="8" fillId="0" borderId="4" xfId="0" applyNumberFormat="1" applyFont="1" applyBorder="1" applyAlignment="1">
      <alignment horizontal="left"/>
    </xf>
    <xf numFmtId="39" fontId="6" fillId="0" borderId="4" xfId="0" applyNumberFormat="1" applyFont="1" applyBorder="1" applyAlignment="1">
      <alignment/>
    </xf>
    <xf numFmtId="39" fontId="8" fillId="0" borderId="4" xfId="0" applyNumberFormat="1" applyFont="1" applyBorder="1" applyAlignment="1" quotePrefix="1">
      <alignment horizontal="right"/>
    </xf>
    <xf numFmtId="44" fontId="6" fillId="0" borderId="4" xfId="15" applyNumberFormat="1" applyFont="1" applyBorder="1" applyAlignment="1">
      <alignment/>
    </xf>
    <xf numFmtId="39" fontId="8" fillId="0" borderId="0" xfId="0" applyNumberFormat="1" applyFont="1" applyBorder="1" applyAlignment="1" quotePrefix="1">
      <alignment horizontal="right"/>
    </xf>
    <xf numFmtId="5" fontId="6" fillId="0" borderId="0" xfId="0" applyNumberFormat="1" applyFont="1" applyAlignment="1" quotePrefix="1">
      <alignment horizontal="left"/>
    </xf>
    <xf numFmtId="39" fontId="9" fillId="0" borderId="0" xfId="0" applyNumberFormat="1" applyFont="1" applyBorder="1" applyAlignment="1">
      <alignment horizontal="left"/>
    </xf>
    <xf numFmtId="169" fontId="6" fillId="0" borderId="0" xfId="15" applyNumberFormat="1" applyFont="1" applyBorder="1" applyAlignment="1">
      <alignment/>
    </xf>
    <xf numFmtId="9" fontId="6" fillId="0" borderId="0" xfId="19" applyFont="1" applyAlignment="1">
      <alignment horizontal="center"/>
    </xf>
    <xf numFmtId="43" fontId="6" fillId="0" borderId="0" xfId="15" applyFont="1" applyAlignment="1">
      <alignment/>
    </xf>
    <xf numFmtId="44" fontId="0" fillId="0" borderId="0" xfId="17" applyAlignment="1">
      <alignment/>
    </xf>
    <xf numFmtId="39" fontId="0" fillId="0" borderId="0" xfId="0" applyNumberFormat="1" applyAlignment="1">
      <alignment/>
    </xf>
    <xf numFmtId="168" fontId="0" fillId="0" borderId="0" xfId="17" applyNumberFormat="1" applyAlignment="1">
      <alignment/>
    </xf>
    <xf numFmtId="43" fontId="0" fillId="0" borderId="0" xfId="0" applyNumberFormat="1" applyAlignment="1">
      <alignment/>
    </xf>
    <xf numFmtId="173" fontId="0" fillId="0" borderId="0" xfId="0" applyNumberFormat="1" applyAlignment="1">
      <alignment/>
    </xf>
    <xf numFmtId="3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4" fontId="26" fillId="0" borderId="0" xfId="0" applyNumberFormat="1" applyFont="1" applyAlignment="1" quotePrefix="1">
      <alignment horizontal="left"/>
    </xf>
    <xf numFmtId="14" fontId="26" fillId="0" borderId="0" xfId="0" applyNumberFormat="1" applyFont="1" applyAlignment="1">
      <alignment horizontal="left"/>
    </xf>
    <xf numFmtId="14" fontId="27" fillId="0" borderId="0" xfId="0" applyNumberFormat="1" applyFont="1" applyAlignment="1" quotePrefix="1">
      <alignment horizontal="center"/>
    </xf>
    <xf numFmtId="14" fontId="27" fillId="0" borderId="0" xfId="0" applyNumberFormat="1" applyFont="1" applyAlignment="1" quotePrefix="1">
      <alignment horizontal="left"/>
    </xf>
    <xf numFmtId="39" fontId="25" fillId="0" borderId="0" xfId="0" applyNumberFormat="1" applyFont="1" applyAlignment="1">
      <alignment horizontal="center"/>
    </xf>
    <xf numFmtId="39" fontId="28" fillId="0" borderId="0" xfId="0" applyNumberFormat="1" applyFont="1" applyAlignment="1">
      <alignment/>
    </xf>
    <xf numFmtId="39" fontId="29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/>
    </xf>
    <xf numFmtId="14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14" fontId="31" fillId="0" borderId="0" xfId="0" applyNumberFormat="1" applyFont="1" applyBorder="1" applyAlignment="1">
      <alignment/>
    </xf>
    <xf numFmtId="14" fontId="31" fillId="0" borderId="1" xfId="0" applyNumberFormat="1" applyFont="1" applyBorder="1" applyAlignment="1">
      <alignment horizontal="left"/>
    </xf>
    <xf numFmtId="14" fontId="31" fillId="0" borderId="0" xfId="0" applyNumberFormat="1" applyFont="1" applyBorder="1" applyAlignment="1">
      <alignment horizontal="center"/>
    </xf>
    <xf numFmtId="0" fontId="31" fillId="0" borderId="1" xfId="15" applyNumberFormat="1" applyFont="1" applyBorder="1" applyAlignment="1">
      <alignment horizontal="center"/>
    </xf>
    <xf numFmtId="39" fontId="29" fillId="0" borderId="0" xfId="0" applyNumberFormat="1" applyFont="1" applyAlignment="1">
      <alignment horizontal="left"/>
    </xf>
    <xf numFmtId="39" fontId="29" fillId="0" borderId="0" xfId="0" applyNumberFormat="1" applyFont="1" applyAlignment="1" quotePrefix="1">
      <alignment horizontal="left"/>
    </xf>
    <xf numFmtId="38" fontId="31" fillId="0" borderId="0" xfId="15" applyNumberFormat="1" applyFont="1" applyAlignment="1">
      <alignment horizontal="left"/>
    </xf>
    <xf numFmtId="0" fontId="25" fillId="0" borderId="0" xfId="0" applyFont="1" applyAlignment="1">
      <alignment horizontal="center"/>
    </xf>
    <xf numFmtId="38" fontId="32" fillId="0" borderId="0" xfId="15" applyNumberFormat="1" applyFont="1" applyAlignment="1">
      <alignment horizontal="left"/>
    </xf>
    <xf numFmtId="43" fontId="29" fillId="0" borderId="0" xfId="15" applyNumberFormat="1" applyFont="1" applyBorder="1" applyAlignment="1">
      <alignment/>
    </xf>
    <xf numFmtId="14" fontId="29" fillId="0" borderId="0" xfId="0" applyNumberFormat="1" applyFont="1" applyBorder="1" applyAlignment="1">
      <alignment/>
    </xf>
    <xf numFmtId="39" fontId="29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72" fontId="29" fillId="0" borderId="0" xfId="15" applyNumberFormat="1" applyFont="1" applyAlignment="1">
      <alignment/>
    </xf>
    <xf numFmtId="172" fontId="30" fillId="0" borderId="0" xfId="15" applyNumberFormat="1" applyFont="1" applyAlignment="1">
      <alignment horizontal="center"/>
    </xf>
    <xf numFmtId="172" fontId="29" fillId="0" borderId="0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39" fontId="32" fillId="0" borderId="0" xfId="0" applyNumberFormat="1" applyFont="1" applyAlignment="1">
      <alignment horizontal="right"/>
    </xf>
    <xf numFmtId="0" fontId="25" fillId="0" borderId="6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38" fontId="32" fillId="0" borderId="6" xfId="15" applyNumberFormat="1" applyFont="1" applyBorder="1" applyAlignment="1">
      <alignment horizontal="left"/>
    </xf>
    <xf numFmtId="172" fontId="29" fillId="0" borderId="7" xfId="15" applyNumberFormat="1" applyFont="1" applyBorder="1" applyAlignment="1">
      <alignment/>
    </xf>
    <xf numFmtId="172" fontId="29" fillId="0" borderId="8" xfId="15" applyNumberFormat="1" applyFont="1" applyBorder="1" applyAlignment="1">
      <alignment/>
    </xf>
    <xf numFmtId="14" fontId="31" fillId="0" borderId="8" xfId="0" applyNumberFormat="1" applyFont="1" applyBorder="1" applyAlignment="1">
      <alignment horizontal="right"/>
    </xf>
    <xf numFmtId="14" fontId="31" fillId="0" borderId="6" xfId="0" applyNumberFormat="1" applyFont="1" applyBorder="1" applyAlignment="1">
      <alignment horizontal="center"/>
    </xf>
    <xf numFmtId="172" fontId="25" fillId="0" borderId="0" xfId="0" applyNumberFormat="1" applyFont="1" applyAlignment="1">
      <alignment/>
    </xf>
    <xf numFmtId="172" fontId="31" fillId="0" borderId="9" xfId="15" applyNumberFormat="1" applyFont="1" applyBorder="1" applyAlignment="1">
      <alignment horizontal="center"/>
    </xf>
    <xf numFmtId="172" fontId="29" fillId="0" borderId="10" xfId="15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172" fontId="29" fillId="0" borderId="12" xfId="15" applyNumberFormat="1" applyFont="1" applyBorder="1" applyAlignment="1">
      <alignment/>
    </xf>
    <xf numFmtId="172" fontId="29" fillId="0" borderId="13" xfId="15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38" fontId="31" fillId="0" borderId="0" xfId="15" applyNumberFormat="1" applyFont="1" applyBorder="1" applyAlignment="1">
      <alignment horizontal="right"/>
    </xf>
    <xf numFmtId="172" fontId="29" fillId="0" borderId="15" xfId="15" applyNumberFormat="1" applyFont="1" applyBorder="1" applyAlignment="1">
      <alignment/>
    </xf>
    <xf numFmtId="38" fontId="32" fillId="0" borderId="0" xfId="15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4" fontId="29" fillId="0" borderId="14" xfId="0" applyNumberFormat="1" applyFont="1" applyBorder="1" applyAlignment="1">
      <alignment horizontal="center"/>
    </xf>
    <xf numFmtId="39" fontId="29" fillId="0" borderId="0" xfId="0" applyNumberFormat="1" applyFont="1" applyBorder="1" applyAlignment="1">
      <alignment/>
    </xf>
    <xf numFmtId="39" fontId="32" fillId="0" borderId="0" xfId="0" applyNumberFormat="1" applyFont="1" applyBorder="1" applyAlignment="1">
      <alignment horizontal="right"/>
    </xf>
    <xf numFmtId="172" fontId="29" fillId="2" borderId="0" xfId="15" applyNumberFormat="1" applyFont="1" applyFill="1" applyBorder="1" applyAlignment="1">
      <alignment/>
    </xf>
    <xf numFmtId="0" fontId="0" fillId="0" borderId="14" xfId="0" applyBorder="1" applyAlignment="1">
      <alignment/>
    </xf>
    <xf numFmtId="172" fontId="10" fillId="0" borderId="0" xfId="15" applyNumberFormat="1" applyFont="1" applyBorder="1" applyAlignment="1">
      <alignment/>
    </xf>
    <xf numFmtId="172" fontId="10" fillId="0" borderId="15" xfId="15" applyNumberFormat="1" applyFont="1" applyBorder="1" applyAlignment="1">
      <alignment/>
    </xf>
    <xf numFmtId="0" fontId="0" fillId="0" borderId="12" xfId="0" applyBorder="1" applyAlignment="1">
      <alignment/>
    </xf>
    <xf numFmtId="172" fontId="10" fillId="0" borderId="12" xfId="15" applyNumberFormat="1" applyFont="1" applyBorder="1" applyAlignment="1">
      <alignment/>
    </xf>
    <xf numFmtId="172" fontId="10" fillId="0" borderId="13" xfId="15" applyNumberFormat="1" applyFont="1" applyBorder="1" applyAlignment="1">
      <alignment/>
    </xf>
    <xf numFmtId="0" fontId="25" fillId="3" borderId="14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172" fontId="29" fillId="3" borderId="0" xfId="15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right"/>
    </xf>
    <xf numFmtId="172" fontId="10" fillId="4" borderId="7" xfId="15" applyNumberFormat="1" applyFont="1" applyFill="1" applyBorder="1" applyAlignment="1">
      <alignment/>
    </xf>
    <xf numFmtId="172" fontId="10" fillId="4" borderId="8" xfId="15" applyNumberFormat="1" applyFont="1" applyFill="1" applyBorder="1" applyAlignment="1">
      <alignment/>
    </xf>
    <xf numFmtId="172" fontId="29" fillId="3" borderId="15" xfId="15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right"/>
    </xf>
    <xf numFmtId="172" fontId="29" fillId="0" borderId="7" xfId="15" applyNumberFormat="1" applyFont="1" applyFill="1" applyBorder="1" applyAlignment="1">
      <alignment/>
    </xf>
    <xf numFmtId="172" fontId="29" fillId="0" borderId="16" xfId="15" applyNumberFormat="1" applyFont="1" applyFill="1" applyBorder="1" applyAlignment="1">
      <alignment/>
    </xf>
    <xf numFmtId="38" fontId="9" fillId="0" borderId="0" xfId="15" applyNumberFormat="1" applyFont="1" applyBorder="1" applyAlignment="1">
      <alignment horizontal="left"/>
    </xf>
    <xf numFmtId="38" fontId="8" fillId="0" borderId="0" xfId="15" applyNumberFormat="1" applyFont="1" applyBorder="1" applyAlignment="1">
      <alignment horizontal="left"/>
    </xf>
    <xf numFmtId="39" fontId="8" fillId="0" borderId="0" xfId="0" applyNumberFormat="1" applyFont="1" applyFill="1" applyBorder="1" applyAlignment="1">
      <alignment horizontal="left"/>
    </xf>
    <xf numFmtId="39" fontId="8" fillId="0" borderId="0" xfId="0" applyNumberFormat="1" applyFont="1" applyFill="1" applyBorder="1" applyAlignment="1" quotePrefix="1">
      <alignment horizontal="left"/>
    </xf>
    <xf numFmtId="43" fontId="6" fillId="0" borderId="0" xfId="15" applyNumberFormat="1" applyFont="1" applyFill="1" applyBorder="1" applyAlignment="1">
      <alignment/>
    </xf>
    <xf numFmtId="43" fontId="6" fillId="0" borderId="2" xfId="15" applyNumberFormat="1" applyFont="1" applyFill="1" applyBorder="1" applyAlignment="1">
      <alignment/>
    </xf>
    <xf numFmtId="43" fontId="6" fillId="0" borderId="17" xfId="15" applyNumberFormat="1" applyFont="1" applyBorder="1" applyAlignment="1">
      <alignment/>
    </xf>
    <xf numFmtId="43" fontId="6" fillId="0" borderId="18" xfId="15" applyNumberFormat="1" applyFont="1" applyBorder="1" applyAlignment="1">
      <alignment/>
    </xf>
    <xf numFmtId="43" fontId="8" fillId="0" borderId="17" xfId="15" applyNumberFormat="1" applyFont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39" fontId="6" fillId="0" borderId="1" xfId="0" applyNumberFormat="1" applyFont="1" applyBorder="1" applyAlignment="1">
      <alignment horizontal="left"/>
    </xf>
    <xf numFmtId="39" fontId="6" fillId="0" borderId="1" xfId="0" applyNumberFormat="1" applyFont="1" applyBorder="1" applyAlignment="1">
      <alignment/>
    </xf>
    <xf numFmtId="43" fontId="8" fillId="0" borderId="0" xfId="15" applyNumberFormat="1" applyFont="1" applyAlignment="1">
      <alignment/>
    </xf>
    <xf numFmtId="14" fontId="24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left"/>
    </xf>
    <xf numFmtId="14" fontId="26" fillId="0" borderId="0" xfId="0" applyNumberFormat="1" applyFont="1" applyAlignment="1" quotePrefix="1">
      <alignment horizontal="left"/>
    </xf>
    <xf numFmtId="39" fontId="28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39" fontId="5" fillId="0" borderId="0" xfId="0" applyNumberFormat="1" applyFont="1" applyAlignment="1" quotePrefix="1">
      <alignment horizontal="left"/>
    </xf>
    <xf numFmtId="39" fontId="8" fillId="0" borderId="2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Town of Belmont, Massachusetts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Existing Net Debt Service: Tax-Supported vs. Self-Supported Debt Service</a:t>
            </a:r>
          </a:p>
        </c:rich>
      </c:tx>
      <c:layout>
        <c:manualLayout>
          <c:xMode val="factor"/>
          <c:yMode val="factor"/>
          <c:x val="0.04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175"/>
          <c:w val="0.956"/>
          <c:h val="0.77"/>
        </c:manualLayout>
      </c:layout>
      <c:areaChart>
        <c:grouping val="stacked"/>
        <c:varyColors val="0"/>
        <c:ser>
          <c:idx val="0"/>
          <c:order val="0"/>
          <c:tx>
            <c:strRef>
              <c:f>'graph - existing debt'!$A$8</c:f>
              <c:strCache>
                <c:ptCount val="1"/>
                <c:pt idx="0">
                  <c:v>Net Non-Exempt Tax-Supported Debt Service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debt'!$B$7:$V$7</c:f>
              <c:numCache/>
            </c:numRef>
          </c:cat>
          <c:val>
            <c:numRef>
              <c:f>'graph - existing debt'!$B$8:$V$8</c:f>
              <c:numCache/>
            </c:numRef>
          </c:val>
        </c:ser>
        <c:ser>
          <c:idx val="1"/>
          <c:order val="1"/>
          <c:tx>
            <c:strRef>
              <c:f>'graph - existing debt'!$A$9</c:f>
              <c:strCache>
                <c:ptCount val="1"/>
                <c:pt idx="0">
                  <c:v>Net Exempt Tax-Supported Debt Service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debt'!$B$7:$V$7</c:f>
              <c:numCache/>
            </c:numRef>
          </c:cat>
          <c:val>
            <c:numRef>
              <c:f>'graph - existing debt'!$B$9:$V$9</c:f>
              <c:numCache/>
            </c:numRef>
          </c:val>
        </c:ser>
        <c:ser>
          <c:idx val="2"/>
          <c:order val="2"/>
          <c:tx>
            <c:strRef>
              <c:f>'graph - existing debt'!$A$10</c:f>
              <c:strCache>
                <c:ptCount val="1"/>
                <c:pt idx="0">
                  <c:v>Net Non-Exempt Self-Supported Debt Service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debt'!$B$7:$V$7</c:f>
              <c:numCache/>
            </c:numRef>
          </c:cat>
          <c:val>
            <c:numRef>
              <c:f>'graph - existing debt'!$B$10:$V$10</c:f>
              <c:numCache/>
            </c:numRef>
          </c:val>
        </c:ser>
        <c:ser>
          <c:idx val="3"/>
          <c:order val="3"/>
          <c:tx>
            <c:strRef>
              <c:f>'graph - existing debt'!$A$11</c:f>
              <c:strCache>
                <c:ptCount val="1"/>
                <c:pt idx="0">
                  <c:v>Net Exempt Self-Supported Debt Service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debt'!$B$7:$V$7</c:f>
              <c:numCache/>
            </c:numRef>
          </c:cat>
          <c:val>
            <c:numRef>
              <c:f>'graph - existing debt'!$B$11:$V$11</c:f>
              <c:numCache/>
            </c:numRef>
          </c:val>
        </c:ser>
        <c:axId val="23022349"/>
        <c:axId val="5874550"/>
      </c:areaChart>
      <c:cat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4550"/>
        <c:crosses val="autoZero"/>
        <c:auto val="1"/>
        <c:lblOffset val="100"/>
        <c:tickLblSkip val="2"/>
        <c:noMultiLvlLbl val="0"/>
      </c:catAx>
      <c:val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($)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223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105"/>
          <c:w val="0.795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Town of Belmont, Massachusetts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Existing and Projected Net Debt Service</a:t>
            </a:r>
          </a:p>
        </c:rich>
      </c:tx>
      <c:layout>
        <c:manualLayout>
          <c:xMode val="factor"/>
          <c:yMode val="factor"/>
          <c:x val="0.04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175"/>
          <c:w val="0.956"/>
          <c:h val="0.774"/>
        </c:manualLayout>
      </c:layout>
      <c:areaChart>
        <c:grouping val="stacked"/>
        <c:varyColors val="0"/>
        <c:ser>
          <c:idx val="0"/>
          <c:order val="0"/>
          <c:tx>
            <c:strRef>
              <c:f>'graph - existing &amp; proposed'!$A$6</c:f>
              <c:strCache>
                <c:ptCount val="1"/>
                <c:pt idx="0">
                  <c:v>Actual Net Debt Service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&amp; proposed'!$B$5:$AN$5</c:f>
              <c:numCache/>
            </c:numRef>
          </c:cat>
          <c:val>
            <c:numRef>
              <c:f>'graph - existing &amp; proposed'!$B$6:$AN$6</c:f>
              <c:numCache/>
            </c:numRef>
          </c:val>
        </c:ser>
        <c:ser>
          <c:idx val="1"/>
          <c:order val="1"/>
          <c:tx>
            <c:strRef>
              <c:f>'graph - existing &amp; proposed'!$A$7</c:f>
              <c:strCache>
                <c:ptCount val="1"/>
                <c:pt idx="0">
                  <c:v>Projected Net Debt Service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- existing &amp; proposed'!$B$5:$AN$5</c:f>
              <c:numCache/>
            </c:numRef>
          </c:cat>
          <c:val>
            <c:numRef>
              <c:f>'graph - existing &amp; proposed'!$B$7:$AN$7</c:f>
              <c:numCache>
                <c:ptCount val="36"/>
                <c:pt idx="0">
                  <c:v>0</c:v>
                </c:pt>
                <c:pt idx="1">
                  <c:v>106.25</c:v>
                </c:pt>
                <c:pt idx="2">
                  <c:v>1171.51</c:v>
                </c:pt>
                <c:pt idx="3">
                  <c:v>1134.175</c:v>
                </c:pt>
                <c:pt idx="4">
                  <c:v>3819.975</c:v>
                </c:pt>
                <c:pt idx="5">
                  <c:v>3728.175</c:v>
                </c:pt>
                <c:pt idx="6">
                  <c:v>3411.375</c:v>
                </c:pt>
                <c:pt idx="7">
                  <c:v>3324.7</c:v>
                </c:pt>
                <c:pt idx="8">
                  <c:v>3243.25</c:v>
                </c:pt>
                <c:pt idx="9">
                  <c:v>3161.8</c:v>
                </c:pt>
                <c:pt idx="10">
                  <c:v>3080.35</c:v>
                </c:pt>
                <c:pt idx="11">
                  <c:v>8659.9</c:v>
                </c:pt>
                <c:pt idx="12">
                  <c:v>8209.925</c:v>
                </c:pt>
                <c:pt idx="13">
                  <c:v>8015.975</c:v>
                </c:pt>
                <c:pt idx="14">
                  <c:v>7822.025</c:v>
                </c:pt>
                <c:pt idx="15">
                  <c:v>7628.075</c:v>
                </c:pt>
                <c:pt idx="16">
                  <c:v>10474.125</c:v>
                </c:pt>
                <c:pt idx="17">
                  <c:v>10208.175</c:v>
                </c:pt>
                <c:pt idx="18">
                  <c:v>9942.225</c:v>
                </c:pt>
                <c:pt idx="19">
                  <c:v>9676.275</c:v>
                </c:pt>
                <c:pt idx="20">
                  <c:v>9410.325</c:v>
                </c:pt>
                <c:pt idx="21">
                  <c:v>9139.375</c:v>
                </c:pt>
                <c:pt idx="22">
                  <c:v>8588.65</c:v>
                </c:pt>
                <c:pt idx="23">
                  <c:v>8335.75</c:v>
                </c:pt>
                <c:pt idx="24">
                  <c:v>8082.85</c:v>
                </c:pt>
                <c:pt idx="25">
                  <c:v>7829.95</c:v>
                </c:pt>
                <c:pt idx="26">
                  <c:v>7577.05</c:v>
                </c:pt>
                <c:pt idx="27">
                  <c:v>7324.15</c:v>
                </c:pt>
                <c:pt idx="28">
                  <c:v>7071.25</c:v>
                </c:pt>
                <c:pt idx="29">
                  <c:v>5538.35</c:v>
                </c:pt>
                <c:pt idx="30">
                  <c:v>5343.05</c:v>
                </c:pt>
                <c:pt idx="31">
                  <c:v>4397.75</c:v>
                </c:pt>
                <c:pt idx="32">
                  <c:v>4236.2</c:v>
                </c:pt>
                <c:pt idx="33">
                  <c:v>4074.65</c:v>
                </c:pt>
                <c:pt idx="34">
                  <c:v>3913.1</c:v>
                </c:pt>
                <c:pt idx="35">
                  <c:v>3751.55</c:v>
                </c:pt>
              </c:numCache>
            </c:numRef>
          </c:val>
        </c:ser>
        <c:axId val="52870951"/>
        <c:axId val="6076512"/>
      </c:area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auto val="1"/>
        <c:lblOffset val="100"/>
        <c:tickLblSkip val="2"/>
        <c:noMultiLvlLbl val="0"/>
      </c:catAx>
      <c:valAx>
        <c:axId val="607651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($)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709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943"/>
          <c:w val="0.75675"/>
          <c:h val="0.0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Actual and Proposed Tax Supported Debt Service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'Tax-Supported'!$A$3</c:f>
              <c:strCache>
                <c:ptCount val="1"/>
                <c:pt idx="0">
                  <c:v>Actual Net Tax-Supported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'Tax-Supported'!$B$2:$AE$2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'Tax-Supported'!$B$3:$AE$3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'Tax-Supported'!$A$4</c:f>
              <c:strCache>
                <c:ptCount val="1"/>
                <c:pt idx="0">
                  <c:v>Proposed Net Tax-Supported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'Tax-Supported'!$B$2:$AE$2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'Tax-Supported'!$B$4:$AE$4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0.02125</c:v>
                </c:pt>
                <c:pt idx="3">
                  <c:v>0.1475</c:v>
                </c:pt>
                <c:pt idx="4">
                  <c:v>0.141875</c:v>
                </c:pt>
                <c:pt idx="5">
                  <c:v>0.13625</c:v>
                </c:pt>
                <c:pt idx="6">
                  <c:v>0.130625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4688609"/>
        <c:axId val="22435434"/>
      </c:areaChart>
      <c:cat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$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Actual and Proposed Net Exempt Debt Service (Equal Principal)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Exempt!$A$3</c:f>
              <c:strCache>
                <c:ptCount val="1"/>
                <c:pt idx="0">
                  <c:v>Actual Net Exempt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Exempt!$B$2:$AE$2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Exempt!$B$3:$AE$3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Exempt!$A$4</c:f>
              <c:strCache>
                <c:ptCount val="1"/>
                <c:pt idx="0">
                  <c:v>Proposed Net Exempt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Exempt!$B$2:$AE$2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Exempt!$B$4:$AE$4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0.085</c:v>
                </c:pt>
                <c:pt idx="3">
                  <c:v>0.408</c:v>
                </c:pt>
                <c:pt idx="4">
                  <c:v>0.3945</c:v>
                </c:pt>
                <c:pt idx="5">
                  <c:v>0.376</c:v>
                </c:pt>
                <c:pt idx="6">
                  <c:v>0.362725</c:v>
                </c:pt>
                <c:pt idx="7">
                  <c:v>0.16445</c:v>
                </c:pt>
                <c:pt idx="8">
                  <c:v>0.1295</c:v>
                </c:pt>
                <c:pt idx="9">
                  <c:v>0.1259</c:v>
                </c:pt>
                <c:pt idx="10">
                  <c:v>0.1223</c:v>
                </c:pt>
                <c:pt idx="11">
                  <c:v>0.1187</c:v>
                </c:pt>
                <c:pt idx="12">
                  <c:v>0.1151</c:v>
                </c:pt>
                <c:pt idx="13">
                  <c:v>0.1115</c:v>
                </c:pt>
                <c:pt idx="14">
                  <c:v>0.1079</c:v>
                </c:pt>
                <c:pt idx="15">
                  <c:v>0.1043</c:v>
                </c:pt>
                <c:pt idx="16">
                  <c:v>0.1007</c:v>
                </c:pt>
                <c:pt idx="17">
                  <c:v>0.0971</c:v>
                </c:pt>
                <c:pt idx="18">
                  <c:v>0.0885</c:v>
                </c:pt>
                <c:pt idx="19">
                  <c:v>0.085125</c:v>
                </c:pt>
                <c:pt idx="20">
                  <c:v>0.08175</c:v>
                </c:pt>
                <c:pt idx="21">
                  <c:v>0.078375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92315"/>
        <c:axId val="5330836"/>
      </c:area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$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Actual and Proposed Self-Supporting Debt Service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'Self Supporting'!$A$3</c:f>
              <c:strCache>
                <c:ptCount val="1"/>
                <c:pt idx="0">
                  <c:v>Actual Self-Supporting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'Self Supporting'!$B$2:$AE$2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'Self Supporting'!$B$3:$AE$3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'Self Supporting'!$A$4</c:f>
              <c:strCache>
                <c:ptCount val="1"/>
                <c:pt idx="0">
                  <c:v>Proposed Self-Supporting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'Self Supporting'!$B$2:$AE$2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'Self Supporting'!$B$4:$AE$4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7977525"/>
        <c:axId val="29144542"/>
      </c:areaChart>
      <c:catAx>
        <c:axId val="4797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$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75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Belmont Actual and Proposed Debt Service (Equal Principal)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'Total Actual &amp; Proposed'!$A$3</c:f>
              <c:strCache>
                <c:ptCount val="1"/>
                <c:pt idx="0">
                  <c:v>Net Non-Exempt Tax-Supported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Actual &amp; Proposed'!$B$2:$AE$2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'Total Actual &amp; Proposed'!$B$3:$AE$3</c:f>
              <c:numCache>
                <c:ptCount val="30"/>
                <c:pt idx="0">
                  <c:v>0.3951075</c:v>
                </c:pt>
                <c:pt idx="1">
                  <c:v>0.30184</c:v>
                </c:pt>
                <c:pt idx="2">
                  <c:v>0.4083025</c:v>
                </c:pt>
                <c:pt idx="3">
                  <c:v>0.5200025</c:v>
                </c:pt>
                <c:pt idx="4">
                  <c:v>0.495165</c:v>
                </c:pt>
                <c:pt idx="5">
                  <c:v>0.471465</c:v>
                </c:pt>
                <c:pt idx="6">
                  <c:v>0.44784</c:v>
                </c:pt>
                <c:pt idx="7">
                  <c:v>0.07419</c:v>
                </c:pt>
                <c:pt idx="8">
                  <c:v>0.07219</c:v>
                </c:pt>
                <c:pt idx="9">
                  <c:v>0.07019</c:v>
                </c:pt>
                <c:pt idx="10">
                  <c:v>0.05769</c:v>
                </c:pt>
                <c:pt idx="11">
                  <c:v>0.05609</c:v>
                </c:pt>
                <c:pt idx="12">
                  <c:v>0.05445</c:v>
                </c:pt>
                <c:pt idx="13">
                  <c:v>0.05285</c:v>
                </c:pt>
                <c:pt idx="14">
                  <c:v>0.05125</c:v>
                </c:pt>
                <c:pt idx="15">
                  <c:v>0.04965</c:v>
                </c:pt>
                <c:pt idx="16">
                  <c:v>0.04805</c:v>
                </c:pt>
                <c:pt idx="17">
                  <c:v>0.04645</c:v>
                </c:pt>
                <c:pt idx="18">
                  <c:v>0.04485</c:v>
                </c:pt>
                <c:pt idx="19">
                  <c:v>0.04325</c:v>
                </c:pt>
                <c:pt idx="20">
                  <c:v>0.04165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Actual &amp; Proposed'!$A$4</c:f>
              <c:strCache>
                <c:ptCount val="1"/>
                <c:pt idx="0">
                  <c:v>Net Exempt Tax-Supported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Actual &amp; Proposed'!$B$2:$AE$2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'Total Actual &amp; Proposed'!$B$4:$AE$4</c:f>
              <c:numCache>
                <c:ptCount val="30"/>
                <c:pt idx="0">
                  <c:v>2.8271468636363637</c:v>
                </c:pt>
                <c:pt idx="1">
                  <c:v>2.727596863636364</c:v>
                </c:pt>
                <c:pt idx="2">
                  <c:v>2.9075968636363636</c:v>
                </c:pt>
                <c:pt idx="3">
                  <c:v>3.124746863636364</c:v>
                </c:pt>
                <c:pt idx="4">
                  <c:v>3.0104593636363637</c:v>
                </c:pt>
                <c:pt idx="5">
                  <c:v>2.887821863636364</c:v>
                </c:pt>
                <c:pt idx="6">
                  <c:v>2.768359363636364</c:v>
                </c:pt>
                <c:pt idx="7">
                  <c:v>2.4607943636363636</c:v>
                </c:pt>
                <c:pt idx="8">
                  <c:v>2.309759363636364</c:v>
                </c:pt>
                <c:pt idx="9">
                  <c:v>1.9730056136363638</c:v>
                </c:pt>
                <c:pt idx="10">
                  <c:v>2.9551475</c:v>
                </c:pt>
                <c:pt idx="11">
                  <c:v>1.7637</c:v>
                </c:pt>
                <c:pt idx="12">
                  <c:v>1.7103075</c:v>
                </c:pt>
                <c:pt idx="13">
                  <c:v>1.65617</c:v>
                </c:pt>
                <c:pt idx="14">
                  <c:v>1.6011875</c:v>
                </c:pt>
                <c:pt idx="15">
                  <c:v>1.54511</c:v>
                </c:pt>
                <c:pt idx="16">
                  <c:v>1.4879375</c:v>
                </c:pt>
                <c:pt idx="17">
                  <c:v>1.42967</c:v>
                </c:pt>
                <c:pt idx="18">
                  <c:v>1.36395625</c:v>
                </c:pt>
                <c:pt idx="19">
                  <c:v>0.72245</c:v>
                </c:pt>
                <c:pt idx="20">
                  <c:v>0.190075</c:v>
                </c:pt>
                <c:pt idx="21">
                  <c:v>0.182575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Actual &amp; Proposed'!$A$5</c:f>
              <c:strCache>
                <c:ptCount val="1"/>
                <c:pt idx="0">
                  <c:v>Net Non-Exempt Self-Supported Debt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Actual &amp; Proposed'!$B$2:$AE$2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'Total Actual &amp; Proposed'!$B$5:$AE$5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0974287"/>
        <c:axId val="11897672"/>
      </c:areaChart>
      <c:catAx>
        <c:axId val="6097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42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66675</xdr:rowOff>
    </xdr:from>
    <xdr:to>
      <xdr:col>7</xdr:col>
      <xdr:colOff>295275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14325" y="2352675"/>
        <a:ext cx="9906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</xdr:row>
      <xdr:rowOff>66675</xdr:rowOff>
    </xdr:from>
    <xdr:to>
      <xdr:col>7</xdr:col>
      <xdr:colOff>295275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14325" y="1590675"/>
        <a:ext cx="9906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11</xdr:col>
      <xdr:colOff>552450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28575" y="952500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171450</xdr:rowOff>
    </xdr:from>
    <xdr:to>
      <xdr:col>11</xdr:col>
      <xdr:colOff>523875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933450"/>
        <a:ext cx="9201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11</xdr:col>
      <xdr:colOff>590550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9050" y="981075"/>
        <a:ext cx="9134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7</xdr:row>
      <xdr:rowOff>161925</xdr:rowOff>
    </xdr:from>
    <xdr:to>
      <xdr:col>12</xdr:col>
      <xdr:colOff>9525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723900" y="1495425"/>
        <a:ext cx="8429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workbookViewId="0" topLeftCell="A13">
      <selection activeCell="C26" sqref="C26"/>
    </sheetView>
  </sheetViews>
  <sheetFormatPr defaultColWidth="8.88671875" defaultRowHeight="15"/>
  <cols>
    <col min="1" max="1" width="10.3359375" style="0" customWidth="1"/>
    <col min="2" max="2" width="1.2265625" style="0" customWidth="1"/>
    <col min="3" max="3" width="9.3359375" style="0" customWidth="1"/>
    <col min="4" max="4" width="10.21484375" style="0" customWidth="1"/>
    <col min="6" max="13" width="10.99609375" style="128" bestFit="1" customWidth="1"/>
    <col min="14" max="14" width="10.4453125" style="128" bestFit="1" customWidth="1"/>
    <col min="15" max="15" width="12.4453125" style="128" bestFit="1" customWidth="1"/>
    <col min="16" max="16" width="11.21484375" style="128" bestFit="1" customWidth="1"/>
    <col min="17" max="17" width="10.99609375" style="0" bestFit="1" customWidth="1"/>
  </cols>
  <sheetData>
    <row r="1" spans="1:17" ht="23.25">
      <c r="A1" s="189" t="s">
        <v>29</v>
      </c>
      <c r="B1" s="189"/>
      <c r="C1" s="189"/>
      <c r="D1" s="189"/>
      <c r="E1" s="189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00"/>
    </row>
    <row r="2" spans="1:17" ht="20.25">
      <c r="A2" s="190" t="s">
        <v>72</v>
      </c>
      <c r="B2" s="191"/>
      <c r="C2" s="191"/>
      <c r="D2" s="191"/>
      <c r="E2" s="191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00"/>
    </row>
    <row r="3" spans="1:17" ht="20.25">
      <c r="A3" s="102" t="s">
        <v>71</v>
      </c>
      <c r="B3" s="101"/>
      <c r="C3" s="101"/>
      <c r="D3" s="101"/>
      <c r="E3" s="101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00"/>
    </row>
    <row r="4" spans="1:17" ht="18">
      <c r="A4" s="103"/>
      <c r="B4" s="104"/>
      <c r="C4" s="105"/>
      <c r="D4" s="99"/>
      <c r="E4" s="10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00"/>
    </row>
    <row r="5" spans="1:17" ht="15">
      <c r="A5" s="192" t="s">
        <v>15</v>
      </c>
      <c r="B5" s="192"/>
      <c r="C5" s="192"/>
      <c r="D5" s="106"/>
      <c r="E5" s="107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00"/>
    </row>
    <row r="6" spans="1:17" ht="15.75" thickBot="1">
      <c r="A6" s="108"/>
      <c r="B6" s="109"/>
      <c r="C6" s="110"/>
      <c r="D6" s="106"/>
      <c r="E6" s="107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00"/>
    </row>
    <row r="7" spans="1:17" ht="15">
      <c r="A7" s="111" t="s">
        <v>8</v>
      </c>
      <c r="B7" s="112"/>
      <c r="C7" s="113" t="s">
        <v>2</v>
      </c>
      <c r="D7" s="114"/>
      <c r="E7" s="113" t="s">
        <v>9</v>
      </c>
      <c r="F7" s="115">
        <v>2006</v>
      </c>
      <c r="G7" s="115">
        <v>2007</v>
      </c>
      <c r="H7" s="115">
        <v>2008</v>
      </c>
      <c r="I7" s="115">
        <v>2009</v>
      </c>
      <c r="J7" s="115">
        <v>2010</v>
      </c>
      <c r="K7" s="115">
        <v>2011</v>
      </c>
      <c r="L7" s="115">
        <v>2012</v>
      </c>
      <c r="M7" s="115">
        <v>2013</v>
      </c>
      <c r="N7" s="115">
        <v>2014</v>
      </c>
      <c r="O7" s="115">
        <v>2015</v>
      </c>
      <c r="P7" s="139" t="s">
        <v>10</v>
      </c>
      <c r="Q7" s="100"/>
    </row>
    <row r="8" spans="1:17" ht="15">
      <c r="A8" s="108">
        <v>35079</v>
      </c>
      <c r="B8" s="109"/>
      <c r="C8" s="116" t="s">
        <v>60</v>
      </c>
      <c r="D8" s="117"/>
      <c r="E8" s="118" t="s">
        <v>4</v>
      </c>
      <c r="F8" s="125">
        <v>1090000</v>
      </c>
      <c r="G8" s="125">
        <v>1090000</v>
      </c>
      <c r="H8" s="125">
        <v>1090000</v>
      </c>
      <c r="I8" s="125">
        <v>1090000</v>
      </c>
      <c r="J8" s="125">
        <v>1090000</v>
      </c>
      <c r="K8" s="125">
        <v>1090000</v>
      </c>
      <c r="L8" s="125">
        <v>1090000</v>
      </c>
      <c r="M8" s="125">
        <v>1090000</v>
      </c>
      <c r="N8" s="125">
        <v>1090000</v>
      </c>
      <c r="O8" s="125">
        <v>1085000</v>
      </c>
      <c r="P8" s="140">
        <f>+SUM(F8:O8)</f>
        <v>10895000</v>
      </c>
      <c r="Q8" s="100"/>
    </row>
    <row r="9" spans="1:17" ht="15">
      <c r="A9" s="119"/>
      <c r="B9" s="109"/>
      <c r="C9" s="117"/>
      <c r="D9" s="117"/>
      <c r="E9" s="120" t="s">
        <v>3</v>
      </c>
      <c r="F9" s="125">
        <v>555922.5</v>
      </c>
      <c r="G9" s="125">
        <v>498697.5</v>
      </c>
      <c r="H9" s="127">
        <v>438747.5</v>
      </c>
      <c r="I9" s="125">
        <v>385610</v>
      </c>
      <c r="J9" s="125">
        <v>331110</v>
      </c>
      <c r="K9" s="127">
        <v>276610</v>
      </c>
      <c r="L9" s="125">
        <v>221020</v>
      </c>
      <c r="M9" s="127">
        <v>164885</v>
      </c>
      <c r="N9" s="125">
        <v>108750</v>
      </c>
      <c r="O9" s="127">
        <v>54250</v>
      </c>
      <c r="P9" s="140">
        <f>+SUM(F9:O9)</f>
        <v>3035602.5</v>
      </c>
      <c r="Q9" s="100"/>
    </row>
    <row r="10" spans="1:22" ht="15">
      <c r="A10" s="108"/>
      <c r="B10" s="122"/>
      <c r="D10" s="123"/>
      <c r="E10" s="129" t="s">
        <v>28</v>
      </c>
      <c r="F10" s="127">
        <f aca="true" t="shared" si="0" ref="F10:N10">-((12097642-(12097642/11))/10)</f>
        <v>-1099785.6363636362</v>
      </c>
      <c r="G10" s="127">
        <f t="shared" si="0"/>
        <v>-1099785.6363636362</v>
      </c>
      <c r="H10" s="127">
        <f t="shared" si="0"/>
        <v>-1099785.6363636362</v>
      </c>
      <c r="I10" s="127">
        <f t="shared" si="0"/>
        <v>-1099785.6363636362</v>
      </c>
      <c r="J10" s="127">
        <f t="shared" si="0"/>
        <v>-1099785.6363636362</v>
      </c>
      <c r="K10" s="127">
        <f t="shared" si="0"/>
        <v>-1099785.6363636362</v>
      </c>
      <c r="L10" s="127">
        <f t="shared" si="0"/>
        <v>-1099785.6363636362</v>
      </c>
      <c r="M10" s="127">
        <f t="shared" si="0"/>
        <v>-1099785.6363636362</v>
      </c>
      <c r="N10" s="127">
        <f t="shared" si="0"/>
        <v>-1099785.6363636362</v>
      </c>
      <c r="O10" s="127">
        <v>0</v>
      </c>
      <c r="P10" s="140">
        <f>+SUM(F10:O10)</f>
        <v>-9898070.727272728</v>
      </c>
      <c r="Q10" s="121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</row>
    <row r="11" spans="1:17" ht="15.75" thickBot="1">
      <c r="A11" s="100"/>
      <c r="B11" s="100"/>
      <c r="C11" s="100"/>
      <c r="D11" s="100"/>
      <c r="E11" s="100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0">
        <f>+SUM(F11:O11)</f>
        <v>0</v>
      </c>
      <c r="Q11" s="100"/>
    </row>
    <row r="12" spans="1:17" ht="15.75" thickBot="1">
      <c r="A12" s="171"/>
      <c r="B12" s="172"/>
      <c r="C12" s="172"/>
      <c r="D12" s="172"/>
      <c r="E12" s="173" t="s">
        <v>68</v>
      </c>
      <c r="F12" s="174">
        <f aca="true" t="shared" si="1" ref="F12:O12">+F8+F9+F10</f>
        <v>546136.8636363638</v>
      </c>
      <c r="G12" s="174">
        <f t="shared" si="1"/>
        <v>488911.86363636376</v>
      </c>
      <c r="H12" s="174">
        <f t="shared" si="1"/>
        <v>428961.86363636376</v>
      </c>
      <c r="I12" s="174">
        <f t="shared" si="1"/>
        <v>375824.36363636376</v>
      </c>
      <c r="J12" s="174">
        <f t="shared" si="1"/>
        <v>321324.36363636376</v>
      </c>
      <c r="K12" s="174">
        <f t="shared" si="1"/>
        <v>266824.36363636376</v>
      </c>
      <c r="L12" s="174">
        <f t="shared" si="1"/>
        <v>211234.36363636376</v>
      </c>
      <c r="M12" s="174">
        <f t="shared" si="1"/>
        <v>155099.36363636376</v>
      </c>
      <c r="N12" s="174">
        <f t="shared" si="1"/>
        <v>98964.36363636376</v>
      </c>
      <c r="O12" s="174">
        <f t="shared" si="1"/>
        <v>1139250</v>
      </c>
      <c r="P12" s="175">
        <f>+SUM(F12:O12)</f>
        <v>4032531.772727274</v>
      </c>
      <c r="Q12" s="100"/>
    </row>
    <row r="13" spans="1:17" ht="15.75" thickBot="1">
      <c r="A13" s="100"/>
      <c r="B13" s="100"/>
      <c r="C13" s="100"/>
      <c r="D13" s="100"/>
      <c r="E13" s="100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00"/>
    </row>
    <row r="14" spans="1:17" ht="15.75" hidden="1" thickBot="1">
      <c r="A14" s="100"/>
      <c r="B14" s="100"/>
      <c r="C14" s="100"/>
      <c r="D14" s="100"/>
      <c r="E14" s="10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00"/>
    </row>
    <row r="15" spans="1:17" ht="15.75" hidden="1" thickBot="1">
      <c r="A15" s="130" t="s">
        <v>61</v>
      </c>
      <c r="B15" s="131"/>
      <c r="C15" s="132"/>
      <c r="D15" s="100"/>
      <c r="E15" s="100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00"/>
    </row>
    <row r="16" spans="1:17" ht="15.75" hidden="1" thickBot="1">
      <c r="A16" s="111" t="s">
        <v>8</v>
      </c>
      <c r="B16" s="112"/>
      <c r="C16" s="113" t="s">
        <v>2</v>
      </c>
      <c r="D16" s="137"/>
      <c r="E16" s="136" t="s">
        <v>9</v>
      </c>
      <c r="F16" s="115">
        <v>2006</v>
      </c>
      <c r="G16" s="115">
        <v>2007</v>
      </c>
      <c r="H16" s="115">
        <v>2008</v>
      </c>
      <c r="I16" s="115">
        <v>2009</v>
      </c>
      <c r="J16" s="115">
        <v>2010</v>
      </c>
      <c r="K16" s="115">
        <v>2011</v>
      </c>
      <c r="L16" s="115">
        <v>2012</v>
      </c>
      <c r="M16" s="115">
        <v>2013</v>
      </c>
      <c r="N16" s="115">
        <v>2014</v>
      </c>
      <c r="O16" s="115">
        <v>2015</v>
      </c>
      <c r="P16" s="115" t="s">
        <v>10</v>
      </c>
      <c r="Q16" s="100"/>
    </row>
    <row r="17" spans="1:17" ht="15" hidden="1">
      <c r="A17" s="108">
        <v>35079</v>
      </c>
      <c r="B17" s="109"/>
      <c r="C17" s="116" t="s">
        <v>60</v>
      </c>
      <c r="D17" s="117"/>
      <c r="E17" s="118" t="s">
        <v>4</v>
      </c>
      <c r="F17" s="125">
        <v>1090000</v>
      </c>
      <c r="G17" s="125">
        <v>1090000</v>
      </c>
      <c r="H17" s="125">
        <v>1090000</v>
      </c>
      <c r="I17" s="125">
        <v>1090000</v>
      </c>
      <c r="J17" s="125">
        <v>1090000</v>
      </c>
      <c r="K17" s="125">
        <v>1090000</v>
      </c>
      <c r="L17" s="125">
        <v>1090000</v>
      </c>
      <c r="M17" s="125">
        <v>1090000</v>
      </c>
      <c r="N17" s="125">
        <v>1090000</v>
      </c>
      <c r="O17" s="125">
        <v>1085000</v>
      </c>
      <c r="P17" s="125">
        <f>+SUM(F17:O17)</f>
        <v>10895000</v>
      </c>
      <c r="Q17" s="100"/>
    </row>
    <row r="18" spans="1:17" ht="15.75" hidden="1" thickBot="1">
      <c r="A18" s="119"/>
      <c r="B18" s="109"/>
      <c r="C18" s="117"/>
      <c r="D18" s="117"/>
      <c r="E18" s="120" t="s">
        <v>3</v>
      </c>
      <c r="F18" s="125">
        <v>555922.5</v>
      </c>
      <c r="G18" s="125">
        <v>498697.5</v>
      </c>
      <c r="H18" s="127">
        <v>438747.5</v>
      </c>
      <c r="I18" s="125">
        <v>385610</v>
      </c>
      <c r="J18" s="125">
        <v>331110</v>
      </c>
      <c r="K18" s="127">
        <v>276610</v>
      </c>
      <c r="L18" s="125">
        <v>221020</v>
      </c>
      <c r="M18" s="127">
        <v>164885</v>
      </c>
      <c r="N18" s="125">
        <v>108750</v>
      </c>
      <c r="O18" s="127">
        <v>54250</v>
      </c>
      <c r="P18" s="125">
        <f>+SUM(F18:O18)</f>
        <v>3035602.5</v>
      </c>
      <c r="Q18" s="100"/>
    </row>
    <row r="19" spans="1:17" ht="15.75" hidden="1" thickBot="1">
      <c r="A19" s="119"/>
      <c r="B19" s="109"/>
      <c r="C19" s="117"/>
      <c r="D19" s="117"/>
      <c r="E19" s="133" t="s">
        <v>10</v>
      </c>
      <c r="F19" s="134">
        <f aca="true" t="shared" si="2" ref="F19:P19">+F17+F18</f>
        <v>1645922.5</v>
      </c>
      <c r="G19" s="134">
        <f t="shared" si="2"/>
        <v>1588697.5</v>
      </c>
      <c r="H19" s="134">
        <f t="shared" si="2"/>
        <v>1528747.5</v>
      </c>
      <c r="I19" s="134">
        <f t="shared" si="2"/>
        <v>1475610</v>
      </c>
      <c r="J19" s="134">
        <f t="shared" si="2"/>
        <v>1421110</v>
      </c>
      <c r="K19" s="134">
        <f t="shared" si="2"/>
        <v>1366610</v>
      </c>
      <c r="L19" s="134">
        <f t="shared" si="2"/>
        <v>1311020</v>
      </c>
      <c r="M19" s="134">
        <f t="shared" si="2"/>
        <v>1254885</v>
      </c>
      <c r="N19" s="134">
        <f t="shared" si="2"/>
        <v>1198750</v>
      </c>
      <c r="O19" s="134">
        <f t="shared" si="2"/>
        <v>1139250</v>
      </c>
      <c r="P19" s="135">
        <f t="shared" si="2"/>
        <v>13930602.5</v>
      </c>
      <c r="Q19" s="100"/>
    </row>
    <row r="20" spans="1:17" ht="15" hidden="1">
      <c r="A20" s="119"/>
      <c r="B20" s="109"/>
      <c r="C20" s="117"/>
      <c r="D20" s="117"/>
      <c r="E20" s="120"/>
      <c r="F20" s="125"/>
      <c r="G20" s="125"/>
      <c r="H20" s="127"/>
      <c r="I20" s="125"/>
      <c r="J20" s="125"/>
      <c r="K20" s="127"/>
      <c r="L20" s="125"/>
      <c r="M20" s="127"/>
      <c r="N20" s="125"/>
      <c r="O20" s="127"/>
      <c r="P20" s="125"/>
      <c r="Q20" s="100"/>
    </row>
    <row r="21" spans="1:17" ht="15" hidden="1">
      <c r="A21" s="108"/>
      <c r="B21" s="122"/>
      <c r="D21" s="123"/>
      <c r="E21" s="129" t="s">
        <v>28</v>
      </c>
      <c r="F21" s="127">
        <f aca="true" t="shared" si="3" ref="F21:N21">-((12097642-(12097642/11))/10)</f>
        <v>-1099785.6363636362</v>
      </c>
      <c r="G21" s="127">
        <f t="shared" si="3"/>
        <v>-1099785.6363636362</v>
      </c>
      <c r="H21" s="127">
        <f t="shared" si="3"/>
        <v>-1099785.6363636362</v>
      </c>
      <c r="I21" s="127">
        <f t="shared" si="3"/>
        <v>-1099785.6363636362</v>
      </c>
      <c r="J21" s="127">
        <f t="shared" si="3"/>
        <v>-1099785.6363636362</v>
      </c>
      <c r="K21" s="127">
        <f t="shared" si="3"/>
        <v>-1099785.6363636362</v>
      </c>
      <c r="L21" s="127">
        <f t="shared" si="3"/>
        <v>-1099785.6363636362</v>
      </c>
      <c r="M21" s="127">
        <f t="shared" si="3"/>
        <v>-1099785.6363636362</v>
      </c>
      <c r="N21" s="127">
        <f t="shared" si="3"/>
        <v>-1099785.6363636362</v>
      </c>
      <c r="O21" s="127">
        <v>0</v>
      </c>
      <c r="P21" s="125">
        <f>+SUM(F21:O21)</f>
        <v>-9898070.727272728</v>
      </c>
      <c r="Q21" s="100"/>
    </row>
    <row r="22" spans="1:17" ht="15" hidden="1">
      <c r="A22" s="100"/>
      <c r="B22" s="100"/>
      <c r="C22" s="100"/>
      <c r="D22" s="100"/>
      <c r="E22" s="100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>
        <f>+SUM(F22:O22)</f>
        <v>0</v>
      </c>
      <c r="Q22" s="100"/>
    </row>
    <row r="23" spans="1:17" ht="15" hidden="1">
      <c r="A23" s="100"/>
      <c r="B23" s="100"/>
      <c r="C23" s="100"/>
      <c r="D23" s="100"/>
      <c r="E23" s="124" t="s">
        <v>59</v>
      </c>
      <c r="F23" s="125">
        <f aca="true" t="shared" si="4" ref="F23:O23">+F17+F18+F21</f>
        <v>546136.8636363638</v>
      </c>
      <c r="G23" s="125">
        <f t="shared" si="4"/>
        <v>488911.86363636376</v>
      </c>
      <c r="H23" s="125">
        <f t="shared" si="4"/>
        <v>428961.86363636376</v>
      </c>
      <c r="I23" s="125">
        <f t="shared" si="4"/>
        <v>375824.36363636376</v>
      </c>
      <c r="J23" s="125">
        <f t="shared" si="4"/>
        <v>321324.36363636376</v>
      </c>
      <c r="K23" s="125">
        <f t="shared" si="4"/>
        <v>266824.36363636376</v>
      </c>
      <c r="L23" s="125">
        <f t="shared" si="4"/>
        <v>211234.36363636376</v>
      </c>
      <c r="M23" s="125">
        <f t="shared" si="4"/>
        <v>155099.36363636376</v>
      </c>
      <c r="N23" s="125">
        <f t="shared" si="4"/>
        <v>98964.36363636376</v>
      </c>
      <c r="O23" s="125">
        <f t="shared" si="4"/>
        <v>1139250</v>
      </c>
      <c r="P23" s="125">
        <f>+SUM(F23:O23)</f>
        <v>4032531.772727274</v>
      </c>
      <c r="Q23" s="100"/>
    </row>
    <row r="24" spans="1:17" ht="15.75" thickBot="1">
      <c r="A24" s="141" t="s">
        <v>61</v>
      </c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00"/>
    </row>
    <row r="25" spans="1:17" ht="15.75" thickBot="1">
      <c r="A25" s="145"/>
      <c r="B25" s="146"/>
      <c r="C25" s="146"/>
      <c r="D25" s="130"/>
      <c r="E25" s="136" t="s">
        <v>9</v>
      </c>
      <c r="F25" s="115">
        <v>2006</v>
      </c>
      <c r="G25" s="115">
        <v>2007</v>
      </c>
      <c r="H25" s="115">
        <v>2008</v>
      </c>
      <c r="I25" s="115">
        <v>2009</v>
      </c>
      <c r="J25" s="115">
        <v>2010</v>
      </c>
      <c r="K25" s="115">
        <v>2011</v>
      </c>
      <c r="L25" s="115">
        <v>2012</v>
      </c>
      <c r="M25" s="115">
        <v>2013</v>
      </c>
      <c r="N25" s="115">
        <v>2014</v>
      </c>
      <c r="O25" s="115">
        <v>2015</v>
      </c>
      <c r="P25" s="139" t="s">
        <v>10</v>
      </c>
      <c r="Q25" s="100"/>
    </row>
    <row r="26" spans="1:17" ht="15">
      <c r="A26" s="145"/>
      <c r="B26" s="146"/>
      <c r="C26" s="146"/>
      <c r="D26" s="146"/>
      <c r="E26" s="147" t="s">
        <v>64</v>
      </c>
      <c r="F26" s="127">
        <v>1090000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48"/>
      <c r="Q26" s="100"/>
    </row>
    <row r="27" spans="1:16" s="100" customFormat="1" ht="15">
      <c r="A27" s="145"/>
      <c r="B27" s="146"/>
      <c r="C27" s="146"/>
      <c r="D27" s="146"/>
      <c r="E27" s="149" t="s">
        <v>65</v>
      </c>
      <c r="F27" s="127">
        <f>28612.5*2</f>
        <v>57225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48"/>
    </row>
    <row r="28" spans="1:17" ht="15">
      <c r="A28" s="145"/>
      <c r="B28" s="146"/>
      <c r="C28" s="146"/>
      <c r="D28" s="146"/>
      <c r="E28" s="147" t="s">
        <v>66</v>
      </c>
      <c r="F28" s="127">
        <v>160000</v>
      </c>
      <c r="G28" s="127">
        <v>1200000</v>
      </c>
      <c r="H28" s="127">
        <v>1175000</v>
      </c>
      <c r="I28" s="127">
        <v>1155000</v>
      </c>
      <c r="J28" s="127">
        <v>1135000</v>
      </c>
      <c r="K28" s="127">
        <v>1115000</v>
      </c>
      <c r="L28" s="127">
        <v>1095000</v>
      </c>
      <c r="M28" s="127">
        <v>1080000</v>
      </c>
      <c r="N28" s="127">
        <v>1060000</v>
      </c>
      <c r="O28" s="127">
        <v>1040000</v>
      </c>
      <c r="P28" s="148">
        <f>+SUM(F26:O28)</f>
        <v>11362225</v>
      </c>
      <c r="Q28" s="138">
        <f>+SUM(F28:O28)</f>
        <v>10215000</v>
      </c>
    </row>
    <row r="29" spans="1:17" ht="15.75" thickBot="1">
      <c r="A29" s="145"/>
      <c r="B29" s="146"/>
      <c r="C29" s="146"/>
      <c r="D29" s="146"/>
      <c r="E29" s="149" t="s">
        <v>67</v>
      </c>
      <c r="F29" s="127">
        <v>279309.38</v>
      </c>
      <c r="G29" s="127">
        <v>330371.26</v>
      </c>
      <c r="H29" s="127">
        <v>294371.26</v>
      </c>
      <c r="I29" s="127">
        <v>259121.26</v>
      </c>
      <c r="J29" s="127">
        <v>224471.26</v>
      </c>
      <c r="K29" s="127">
        <v>189002.5</v>
      </c>
      <c r="L29" s="127">
        <v>152765</v>
      </c>
      <c r="M29" s="127">
        <v>114440</v>
      </c>
      <c r="N29" s="127">
        <v>76640</v>
      </c>
      <c r="O29" s="127">
        <v>38480</v>
      </c>
      <c r="P29" s="148">
        <f>+SUM(F29:O29)</f>
        <v>1958971.9200000002</v>
      </c>
      <c r="Q29" s="100"/>
    </row>
    <row r="30" spans="1:17" ht="15.75" thickBot="1">
      <c r="A30" s="145"/>
      <c r="B30" s="146"/>
      <c r="C30" s="146"/>
      <c r="D30" s="146"/>
      <c r="E30" s="133" t="s">
        <v>10</v>
      </c>
      <c r="F30" s="134">
        <f>+F28+F29+F26+F27</f>
        <v>1586534.38</v>
      </c>
      <c r="G30" s="134">
        <f aca="true" t="shared" si="5" ref="G30:P30">+G28+G29</f>
        <v>1530371.26</v>
      </c>
      <c r="H30" s="134">
        <f t="shared" si="5"/>
        <v>1469371.26</v>
      </c>
      <c r="I30" s="134">
        <f t="shared" si="5"/>
        <v>1414121.26</v>
      </c>
      <c r="J30" s="134">
        <f t="shared" si="5"/>
        <v>1359471.26</v>
      </c>
      <c r="K30" s="134">
        <f t="shared" si="5"/>
        <v>1304002.5</v>
      </c>
      <c r="L30" s="134">
        <f t="shared" si="5"/>
        <v>1247765</v>
      </c>
      <c r="M30" s="134">
        <f t="shared" si="5"/>
        <v>1194440</v>
      </c>
      <c r="N30" s="134">
        <f t="shared" si="5"/>
        <v>1136640</v>
      </c>
      <c r="O30" s="134">
        <f t="shared" si="5"/>
        <v>1078480</v>
      </c>
      <c r="P30" s="135">
        <f t="shared" si="5"/>
        <v>13321196.92</v>
      </c>
      <c r="Q30" s="100"/>
    </row>
    <row r="31" spans="1:17" ht="15">
      <c r="A31" s="145"/>
      <c r="B31" s="146"/>
      <c r="C31" s="146"/>
      <c r="D31" s="146"/>
      <c r="E31" s="150" t="s">
        <v>62</v>
      </c>
      <c r="F31" s="127">
        <f>+F19-F30</f>
        <v>59388.12000000011</v>
      </c>
      <c r="G31" s="127">
        <f aca="true" t="shared" si="6" ref="G31:P31">+G19-G30</f>
        <v>58326.23999999999</v>
      </c>
      <c r="H31" s="127">
        <f t="shared" si="6"/>
        <v>59376.23999999999</v>
      </c>
      <c r="I31" s="127">
        <f t="shared" si="6"/>
        <v>61488.73999999999</v>
      </c>
      <c r="J31" s="127">
        <f t="shared" si="6"/>
        <v>61638.73999999999</v>
      </c>
      <c r="K31" s="127">
        <f t="shared" si="6"/>
        <v>62607.5</v>
      </c>
      <c r="L31" s="127">
        <f t="shared" si="6"/>
        <v>63255</v>
      </c>
      <c r="M31" s="127">
        <f t="shared" si="6"/>
        <v>60445</v>
      </c>
      <c r="N31" s="127">
        <f t="shared" si="6"/>
        <v>62110</v>
      </c>
      <c r="O31" s="127">
        <f t="shared" si="6"/>
        <v>60770</v>
      </c>
      <c r="P31" s="148">
        <f t="shared" si="6"/>
        <v>609405.5800000001</v>
      </c>
      <c r="Q31" s="100"/>
    </row>
    <row r="32" spans="1:17" ht="15">
      <c r="A32" s="151"/>
      <c r="B32" s="122"/>
      <c r="C32" s="72"/>
      <c r="D32" s="152"/>
      <c r="E32" s="153" t="s">
        <v>28</v>
      </c>
      <c r="F32" s="127">
        <f aca="true" t="shared" si="7" ref="F32:N32">-((12097642-(12097642/11))/10)</f>
        <v>-1099785.6363636362</v>
      </c>
      <c r="G32" s="127">
        <f t="shared" si="7"/>
        <v>-1099785.6363636362</v>
      </c>
      <c r="H32" s="127">
        <f t="shared" si="7"/>
        <v>-1099785.6363636362</v>
      </c>
      <c r="I32" s="127">
        <f t="shared" si="7"/>
        <v>-1099785.6363636362</v>
      </c>
      <c r="J32" s="127">
        <f t="shared" si="7"/>
        <v>-1099785.6363636362</v>
      </c>
      <c r="K32" s="127">
        <f t="shared" si="7"/>
        <v>-1099785.6363636362</v>
      </c>
      <c r="L32" s="127">
        <f t="shared" si="7"/>
        <v>-1099785.6363636362</v>
      </c>
      <c r="M32" s="127">
        <f t="shared" si="7"/>
        <v>-1099785.6363636362</v>
      </c>
      <c r="N32" s="127">
        <f t="shared" si="7"/>
        <v>-1099785.6363636362</v>
      </c>
      <c r="O32" s="127">
        <v>0</v>
      </c>
      <c r="P32" s="148">
        <f>+SUM(F32:O32)</f>
        <v>-9898070.727272728</v>
      </c>
      <c r="Q32" s="100"/>
    </row>
    <row r="33" spans="1:16" ht="15">
      <c r="A33" s="145"/>
      <c r="B33" s="146"/>
      <c r="C33" s="146"/>
      <c r="D33" s="146"/>
      <c r="E33" s="150" t="s">
        <v>63</v>
      </c>
      <c r="F33" s="127">
        <f>+($P31*0.6)/9</f>
        <v>40627.038666666675</v>
      </c>
      <c r="G33" s="127">
        <f aca="true" t="shared" si="8" ref="G33:N33">+($P31*0.6)/9</f>
        <v>40627.038666666675</v>
      </c>
      <c r="H33" s="127">
        <f t="shared" si="8"/>
        <v>40627.038666666675</v>
      </c>
      <c r="I33" s="127">
        <f t="shared" si="8"/>
        <v>40627.038666666675</v>
      </c>
      <c r="J33" s="127">
        <f t="shared" si="8"/>
        <v>40627.038666666675</v>
      </c>
      <c r="K33" s="127">
        <f t="shared" si="8"/>
        <v>40627.038666666675</v>
      </c>
      <c r="L33" s="127">
        <f t="shared" si="8"/>
        <v>40627.038666666675</v>
      </c>
      <c r="M33" s="127">
        <f t="shared" si="8"/>
        <v>40627.038666666675</v>
      </c>
      <c r="N33" s="127">
        <f t="shared" si="8"/>
        <v>40627.038666666675</v>
      </c>
      <c r="O33" s="127">
        <v>0</v>
      </c>
      <c r="P33" s="148">
        <f>+SUM(F33:O33)</f>
        <v>365643.348</v>
      </c>
    </row>
    <row r="34" spans="1:16" ht="15">
      <c r="A34" s="161"/>
      <c r="B34" s="162"/>
      <c r="C34" s="162"/>
      <c r="D34" s="162"/>
      <c r="E34" s="163" t="s">
        <v>59</v>
      </c>
      <c r="F34" s="164">
        <f>+F30+F32+F33</f>
        <v>527375.7823030304</v>
      </c>
      <c r="G34" s="164">
        <f aca="true" t="shared" si="9" ref="G34:P34">+G30+G32+G33</f>
        <v>471212.66230303043</v>
      </c>
      <c r="H34" s="164">
        <f t="shared" si="9"/>
        <v>410212.66230303043</v>
      </c>
      <c r="I34" s="164">
        <f t="shared" si="9"/>
        <v>354962.66230303043</v>
      </c>
      <c r="J34" s="164">
        <f t="shared" si="9"/>
        <v>300312.66230303043</v>
      </c>
      <c r="K34" s="164">
        <f t="shared" si="9"/>
        <v>244843.90230303042</v>
      </c>
      <c r="L34" s="164">
        <f t="shared" si="9"/>
        <v>188606.40230303042</v>
      </c>
      <c r="M34" s="164">
        <f t="shared" si="9"/>
        <v>135281.40230303042</v>
      </c>
      <c r="N34" s="164">
        <f t="shared" si="9"/>
        <v>77481.40230303044</v>
      </c>
      <c r="O34" s="154">
        <f t="shared" si="9"/>
        <v>1078480</v>
      </c>
      <c r="P34" s="148">
        <f t="shared" si="9"/>
        <v>3788769.5407272717</v>
      </c>
    </row>
    <row r="35" spans="1:16" ht="15.75" thickBot="1">
      <c r="A35" s="155"/>
      <c r="B35" s="72"/>
      <c r="C35" s="72"/>
      <c r="D35" s="72"/>
      <c r="E35" s="72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7"/>
    </row>
    <row r="36" spans="1:16" ht="15.75" thickBot="1">
      <c r="A36" s="165"/>
      <c r="B36" s="166"/>
      <c r="C36" s="166"/>
      <c r="D36" s="166"/>
      <c r="E36" s="167" t="s">
        <v>69</v>
      </c>
      <c r="F36" s="168">
        <f>+F23-F34</f>
        <v>18761.081333333394</v>
      </c>
      <c r="G36" s="168">
        <f aca="true" t="shared" si="10" ref="G36:O36">+G23-G34</f>
        <v>17699.20133333333</v>
      </c>
      <c r="H36" s="168">
        <f t="shared" si="10"/>
        <v>18749.20133333333</v>
      </c>
      <c r="I36" s="168">
        <f t="shared" si="10"/>
        <v>20861.70133333333</v>
      </c>
      <c r="J36" s="168">
        <f t="shared" si="10"/>
        <v>21011.70133333333</v>
      </c>
      <c r="K36" s="168">
        <f t="shared" si="10"/>
        <v>21980.46133333334</v>
      </c>
      <c r="L36" s="168">
        <f t="shared" si="10"/>
        <v>22627.96133333334</v>
      </c>
      <c r="M36" s="168">
        <f t="shared" si="10"/>
        <v>19817.96133333334</v>
      </c>
      <c r="N36" s="168">
        <f t="shared" si="10"/>
        <v>21482.961333333325</v>
      </c>
      <c r="O36" s="168">
        <f t="shared" si="10"/>
        <v>60770</v>
      </c>
      <c r="P36" s="169">
        <f>+SUM(F36:O36)</f>
        <v>243762.23200000008</v>
      </c>
    </row>
    <row r="37" ht="15.75" thickBot="1"/>
    <row r="38" spans="1:16" ht="15.75" thickBot="1">
      <c r="A38" s="141" t="s">
        <v>70</v>
      </c>
      <c r="B38" s="158"/>
      <c r="C38" s="158"/>
      <c r="D38" s="158"/>
      <c r="E38" s="15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</row>
    <row r="39" spans="1:16" ht="15.75" thickBot="1">
      <c r="A39" s="145"/>
      <c r="B39" s="146"/>
      <c r="C39" s="146"/>
      <c r="D39" s="130"/>
      <c r="E39" s="136" t="s">
        <v>9</v>
      </c>
      <c r="F39" s="115">
        <v>2006</v>
      </c>
      <c r="G39" s="115">
        <v>2007</v>
      </c>
      <c r="H39" s="115">
        <v>2008</v>
      </c>
      <c r="I39" s="115">
        <v>2009</v>
      </c>
      <c r="J39" s="115">
        <v>2010</v>
      </c>
      <c r="K39" s="115">
        <v>2011</v>
      </c>
      <c r="L39" s="115">
        <v>2012</v>
      </c>
      <c r="M39" s="115">
        <v>2013</v>
      </c>
      <c r="N39" s="115">
        <v>2014</v>
      </c>
      <c r="O39" s="115">
        <v>2015</v>
      </c>
      <c r="P39" s="139" t="s">
        <v>10</v>
      </c>
    </row>
    <row r="40" spans="1:16" ht="15">
      <c r="A40" s="145"/>
      <c r="B40" s="146"/>
      <c r="C40" s="146"/>
      <c r="D40" s="146"/>
      <c r="E40" s="147" t="s">
        <v>64</v>
      </c>
      <c r="F40" s="127">
        <v>1090000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48"/>
    </row>
    <row r="41" spans="1:16" ht="15">
      <c r="A41" s="145"/>
      <c r="B41" s="146"/>
      <c r="C41" s="146"/>
      <c r="D41" s="146"/>
      <c r="E41" s="149" t="s">
        <v>65</v>
      </c>
      <c r="F41" s="127">
        <f>28612.5*2</f>
        <v>57225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48"/>
    </row>
    <row r="42" spans="1:17" ht="15">
      <c r="A42" s="145"/>
      <c r="B42" s="146"/>
      <c r="C42" s="146"/>
      <c r="D42" s="146"/>
      <c r="E42" s="147" t="s">
        <v>66</v>
      </c>
      <c r="F42" s="127">
        <v>215000</v>
      </c>
      <c r="G42" s="127">
        <v>1225000</v>
      </c>
      <c r="H42" s="127">
        <v>1225000</v>
      </c>
      <c r="I42" s="127">
        <v>1225000</v>
      </c>
      <c r="J42" s="127">
        <v>1225000</v>
      </c>
      <c r="K42" s="127">
        <v>1225000</v>
      </c>
      <c r="L42" s="127">
        <v>1225000</v>
      </c>
      <c r="M42" s="127">
        <v>1225000</v>
      </c>
      <c r="N42" s="127">
        <v>1220000</v>
      </c>
      <c r="O42" s="127">
        <v>200000</v>
      </c>
      <c r="P42" s="148">
        <f>+SUM(F40:O42)</f>
        <v>11357225</v>
      </c>
      <c r="Q42" s="138">
        <f>+SUM(F42:O42)</f>
        <v>10210000</v>
      </c>
    </row>
    <row r="43" spans="1:17" ht="15.75" thickBot="1">
      <c r="A43" s="145"/>
      <c r="B43" s="146"/>
      <c r="C43" s="146"/>
      <c r="D43" s="146"/>
      <c r="E43" s="149" t="s">
        <v>67</v>
      </c>
      <c r="F43" s="127">
        <v>276553.13</v>
      </c>
      <c r="G43" s="127">
        <v>325413.76</v>
      </c>
      <c r="H43" s="127">
        <v>288663.76</v>
      </c>
      <c r="I43" s="127">
        <v>251913.76</v>
      </c>
      <c r="J43" s="127">
        <v>215163.76</v>
      </c>
      <c r="K43" s="127">
        <v>176882.5</v>
      </c>
      <c r="L43" s="127">
        <v>137070</v>
      </c>
      <c r="M43" s="127">
        <v>94195</v>
      </c>
      <c r="N43" s="127">
        <v>51320</v>
      </c>
      <c r="O43" s="127">
        <v>7400</v>
      </c>
      <c r="P43" s="148">
        <f>+SUM(F43:O43)</f>
        <v>1824575.6700000002</v>
      </c>
      <c r="Q43" s="100"/>
    </row>
    <row r="44" spans="1:16" ht="15.75" thickBot="1">
      <c r="A44" s="145"/>
      <c r="B44" s="146"/>
      <c r="C44" s="146"/>
      <c r="D44" s="146"/>
      <c r="E44" s="133" t="s">
        <v>10</v>
      </c>
      <c r="F44" s="134">
        <f>+F42+F43+F40+F41</f>
        <v>1638778.13</v>
      </c>
      <c r="G44" s="134">
        <f aca="true" t="shared" si="11" ref="G44:P44">+G42+G43</f>
        <v>1550413.76</v>
      </c>
      <c r="H44" s="134">
        <f t="shared" si="11"/>
        <v>1513663.76</v>
      </c>
      <c r="I44" s="134">
        <f t="shared" si="11"/>
        <v>1476913.76</v>
      </c>
      <c r="J44" s="134">
        <f t="shared" si="11"/>
        <v>1440163.76</v>
      </c>
      <c r="K44" s="134">
        <f t="shared" si="11"/>
        <v>1401882.5</v>
      </c>
      <c r="L44" s="134">
        <f t="shared" si="11"/>
        <v>1362070</v>
      </c>
      <c r="M44" s="134">
        <f t="shared" si="11"/>
        <v>1319195</v>
      </c>
      <c r="N44" s="134">
        <f t="shared" si="11"/>
        <v>1271320</v>
      </c>
      <c r="O44" s="134">
        <f t="shared" si="11"/>
        <v>207400</v>
      </c>
      <c r="P44" s="135">
        <f t="shared" si="11"/>
        <v>13181800.67</v>
      </c>
    </row>
    <row r="45" spans="1:16" ht="15">
      <c r="A45" s="145"/>
      <c r="B45" s="146"/>
      <c r="C45" s="146"/>
      <c r="D45" s="146"/>
      <c r="E45" s="150" t="s">
        <v>62</v>
      </c>
      <c r="F45" s="127">
        <f>+F19-F44</f>
        <v>7144.370000000112</v>
      </c>
      <c r="G45" s="127">
        <f aca="true" t="shared" si="12" ref="G45:O45">+G19-G44</f>
        <v>38283.73999999999</v>
      </c>
      <c r="H45" s="127">
        <f t="shared" si="12"/>
        <v>15083.73999999999</v>
      </c>
      <c r="I45" s="127">
        <f t="shared" si="12"/>
        <v>-1303.7600000000093</v>
      </c>
      <c r="J45" s="127">
        <f t="shared" si="12"/>
        <v>-19053.76000000001</v>
      </c>
      <c r="K45" s="127">
        <f t="shared" si="12"/>
        <v>-35272.5</v>
      </c>
      <c r="L45" s="127">
        <f t="shared" si="12"/>
        <v>-51050</v>
      </c>
      <c r="M45" s="127">
        <f t="shared" si="12"/>
        <v>-64310</v>
      </c>
      <c r="N45" s="127">
        <f t="shared" si="12"/>
        <v>-72570</v>
      </c>
      <c r="O45" s="127">
        <f t="shared" si="12"/>
        <v>931850</v>
      </c>
      <c r="P45" s="148">
        <f>+SUM(F45:O45)</f>
        <v>748801.8300000001</v>
      </c>
    </row>
    <row r="46" spans="1:16" ht="15">
      <c r="A46" s="151"/>
      <c r="B46" s="122"/>
      <c r="C46" s="72"/>
      <c r="D46" s="152"/>
      <c r="E46" s="153" t="s">
        <v>28</v>
      </c>
      <c r="F46" s="127">
        <f aca="true" t="shared" si="13" ref="F46:N46">-((12097642-(12097642/11))/10)</f>
        <v>-1099785.6363636362</v>
      </c>
      <c r="G46" s="127">
        <f t="shared" si="13"/>
        <v>-1099785.6363636362</v>
      </c>
      <c r="H46" s="127">
        <f t="shared" si="13"/>
        <v>-1099785.6363636362</v>
      </c>
      <c r="I46" s="127">
        <f t="shared" si="13"/>
        <v>-1099785.6363636362</v>
      </c>
      <c r="J46" s="127">
        <f t="shared" si="13"/>
        <v>-1099785.6363636362</v>
      </c>
      <c r="K46" s="127">
        <f t="shared" si="13"/>
        <v>-1099785.6363636362</v>
      </c>
      <c r="L46" s="127">
        <f t="shared" si="13"/>
        <v>-1099785.6363636362</v>
      </c>
      <c r="M46" s="127">
        <f t="shared" si="13"/>
        <v>-1099785.6363636362</v>
      </c>
      <c r="N46" s="127">
        <f t="shared" si="13"/>
        <v>-1099785.6363636362</v>
      </c>
      <c r="O46" s="127">
        <v>0</v>
      </c>
      <c r="P46" s="148">
        <f>+SUM(F46:O46)</f>
        <v>-9898070.727272728</v>
      </c>
    </row>
    <row r="47" spans="1:16" ht="15">
      <c r="A47" s="145"/>
      <c r="B47" s="146"/>
      <c r="C47" s="146"/>
      <c r="D47" s="146"/>
      <c r="E47" s="150" t="s">
        <v>63</v>
      </c>
      <c r="F47" s="127">
        <f>+($P45*0.6)/9</f>
        <v>49920.122</v>
      </c>
      <c r="G47" s="127">
        <f aca="true" t="shared" si="14" ref="G47:N47">+($P45*0.6)/9</f>
        <v>49920.122</v>
      </c>
      <c r="H47" s="127">
        <f t="shared" si="14"/>
        <v>49920.122</v>
      </c>
      <c r="I47" s="127">
        <f t="shared" si="14"/>
        <v>49920.122</v>
      </c>
      <c r="J47" s="127">
        <f t="shared" si="14"/>
        <v>49920.122</v>
      </c>
      <c r="K47" s="127">
        <f t="shared" si="14"/>
        <v>49920.122</v>
      </c>
      <c r="L47" s="127">
        <f t="shared" si="14"/>
        <v>49920.122</v>
      </c>
      <c r="M47" s="127">
        <f t="shared" si="14"/>
        <v>49920.122</v>
      </c>
      <c r="N47" s="127">
        <f t="shared" si="14"/>
        <v>49920.122</v>
      </c>
      <c r="O47" s="127">
        <v>0</v>
      </c>
      <c r="P47" s="148">
        <f>+SUM(F47:O47)</f>
        <v>449281.098</v>
      </c>
    </row>
    <row r="48" spans="1:16" ht="15">
      <c r="A48" s="161"/>
      <c r="B48" s="162"/>
      <c r="C48" s="162"/>
      <c r="D48" s="162"/>
      <c r="E48" s="163" t="s">
        <v>59</v>
      </c>
      <c r="F48" s="164">
        <f aca="true" t="shared" si="15" ref="F48:P48">+F44+F46+F47</f>
        <v>588912.6156363636</v>
      </c>
      <c r="G48" s="164">
        <f t="shared" si="15"/>
        <v>500548.24563636375</v>
      </c>
      <c r="H48" s="164">
        <f t="shared" si="15"/>
        <v>463798.24563636375</v>
      </c>
      <c r="I48" s="164">
        <f t="shared" si="15"/>
        <v>427048.24563636375</v>
      </c>
      <c r="J48" s="164">
        <f t="shared" si="15"/>
        <v>390298.24563636375</v>
      </c>
      <c r="K48" s="164">
        <f t="shared" si="15"/>
        <v>352016.98563636374</v>
      </c>
      <c r="L48" s="164">
        <f t="shared" si="15"/>
        <v>312204.48563636374</v>
      </c>
      <c r="M48" s="164">
        <f t="shared" si="15"/>
        <v>269329.48563636374</v>
      </c>
      <c r="N48" s="164">
        <f t="shared" si="15"/>
        <v>221454.48563636377</v>
      </c>
      <c r="O48" s="164">
        <f t="shared" si="15"/>
        <v>207400</v>
      </c>
      <c r="P48" s="170">
        <f t="shared" si="15"/>
        <v>3733011.0407272717</v>
      </c>
    </row>
    <row r="49" spans="1:16" ht="15.75" thickBot="1">
      <c r="A49" s="155"/>
      <c r="B49" s="72"/>
      <c r="C49" s="72"/>
      <c r="D49" s="72"/>
      <c r="E49" s="72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50" spans="1:16" ht="15.75" thickBot="1">
      <c r="A50" s="165"/>
      <c r="B50" s="166"/>
      <c r="C50" s="166"/>
      <c r="D50" s="166"/>
      <c r="E50" s="167" t="s">
        <v>69</v>
      </c>
      <c r="F50" s="168">
        <f>+F12-F48</f>
        <v>-42775.75199999986</v>
      </c>
      <c r="G50" s="168">
        <f aca="true" t="shared" si="16" ref="G50:O50">+G12-G48</f>
        <v>-11636.381999999983</v>
      </c>
      <c r="H50" s="168">
        <f t="shared" si="16"/>
        <v>-34836.38199999998</v>
      </c>
      <c r="I50" s="168">
        <f t="shared" si="16"/>
        <v>-51223.88199999998</v>
      </c>
      <c r="J50" s="168">
        <f t="shared" si="16"/>
        <v>-68973.88199999998</v>
      </c>
      <c r="K50" s="168">
        <f t="shared" si="16"/>
        <v>-85192.62199999997</v>
      </c>
      <c r="L50" s="168">
        <f t="shared" si="16"/>
        <v>-100970.12199999997</v>
      </c>
      <c r="M50" s="168">
        <f t="shared" si="16"/>
        <v>-114230.12199999997</v>
      </c>
      <c r="N50" s="168">
        <f t="shared" si="16"/>
        <v>-122490.122</v>
      </c>
      <c r="O50" s="168">
        <f t="shared" si="16"/>
        <v>931850</v>
      </c>
      <c r="P50" s="169">
        <f>+SUM(F50:O50)</f>
        <v>299520.7320000003</v>
      </c>
    </row>
  </sheetData>
  <mergeCells count="3">
    <mergeCell ref="A1:E1"/>
    <mergeCell ref="A2:E2"/>
    <mergeCell ref="A5:C5"/>
  </mergeCells>
  <printOptions/>
  <pageMargins left="0.75" right="0.75" top="1" bottom="1" header="0.5" footer="0.5"/>
  <pageSetup fitToHeight="1" fitToWidth="1" horizontalDpi="600" verticalDpi="600" orientation="landscape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72"/>
  <sheetViews>
    <sheetView tabSelected="1" zoomScale="75" zoomScaleNormal="75" workbookViewId="0" topLeftCell="AR91">
      <selection activeCell="AU91" sqref="AU1:AU16384"/>
    </sheetView>
  </sheetViews>
  <sheetFormatPr defaultColWidth="8.88671875" defaultRowHeight="15"/>
  <cols>
    <col min="1" max="1" width="12.3359375" style="2" customWidth="1"/>
    <col min="2" max="2" width="1.77734375" style="0" customWidth="1"/>
    <col min="3" max="3" width="40.77734375" style="2" customWidth="1"/>
    <col min="4" max="4" width="1.77734375" style="0" customWidth="1"/>
    <col min="5" max="5" width="18.3359375" style="2" customWidth="1"/>
    <col min="6" max="6" width="11.4453125" style="0" hidden="1" customWidth="1"/>
    <col min="7" max="9" width="12.5546875" style="0" hidden="1" customWidth="1"/>
    <col min="10" max="10" width="12.77734375" style="0" hidden="1" customWidth="1"/>
    <col min="11" max="16" width="12.6640625" style="1" bestFit="1" customWidth="1"/>
    <col min="17" max="17" width="12.88671875" style="1" bestFit="1" customWidth="1"/>
    <col min="18" max="19" width="12.5546875" style="1" bestFit="1" customWidth="1"/>
    <col min="20" max="20" width="12.6640625" style="1" customWidth="1"/>
    <col min="21" max="25" width="12.5546875" style="1" bestFit="1" customWidth="1"/>
    <col min="26" max="46" width="12.5546875" style="1" customWidth="1"/>
    <col min="47" max="47" width="12.5546875" style="1" hidden="1" customWidth="1"/>
    <col min="48" max="48" width="15.10546875" style="1" bestFit="1" customWidth="1"/>
    <col min="49" max="16384" width="8.88671875" style="72" customWidth="1"/>
  </cols>
  <sheetData>
    <row r="1" spans="1:56" s="44" customFormat="1" ht="22.5">
      <c r="A1" s="194" t="s">
        <v>29</v>
      </c>
      <c r="B1" s="194"/>
      <c r="C1" s="194"/>
      <c r="D1" s="194"/>
      <c r="E1" s="194"/>
      <c r="F1" s="3"/>
      <c r="G1" s="4"/>
      <c r="H1" s="4"/>
      <c r="I1" s="5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70"/>
      <c r="AX1" s="70"/>
      <c r="AY1" s="70"/>
      <c r="AZ1" s="70"/>
      <c r="BA1" s="70"/>
      <c r="BB1" s="70"/>
      <c r="BC1" s="70"/>
      <c r="BD1" s="70"/>
    </row>
    <row r="2" spans="1:56" s="44" customFormat="1" ht="20.25">
      <c r="A2" s="195" t="s">
        <v>41</v>
      </c>
      <c r="B2" s="195"/>
      <c r="C2" s="195"/>
      <c r="D2" s="195"/>
      <c r="E2" s="195"/>
      <c r="F2" s="3"/>
      <c r="G2" s="4"/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70"/>
      <c r="AX2" s="70"/>
      <c r="AY2" s="70"/>
      <c r="AZ2" s="70"/>
      <c r="BA2" s="70"/>
      <c r="BB2" s="70"/>
      <c r="BC2" s="70"/>
      <c r="BD2" s="70"/>
    </row>
    <row r="3" spans="1:56" s="44" customFormat="1" ht="20.25">
      <c r="A3" s="66" t="s">
        <v>86</v>
      </c>
      <c r="B3" s="8"/>
      <c r="C3" s="8"/>
      <c r="D3" s="8"/>
      <c r="E3" s="8"/>
      <c r="F3" s="3"/>
      <c r="G3" s="4"/>
      <c r="H3" s="4"/>
      <c r="I3" s="5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0"/>
      <c r="AX3" s="70"/>
      <c r="AY3" s="70"/>
      <c r="AZ3" s="70"/>
      <c r="BA3" s="70"/>
      <c r="BB3" s="70"/>
      <c r="BC3" s="70"/>
      <c r="BD3" s="70"/>
    </row>
    <row r="4" spans="1:56" s="44" customFormat="1" ht="4.5" customHeight="1">
      <c r="A4" s="9"/>
      <c r="B4" s="10"/>
      <c r="C4" s="11"/>
      <c r="D4" s="6"/>
      <c r="E4" s="11"/>
      <c r="F4" s="3"/>
      <c r="G4" s="4"/>
      <c r="H4" s="4"/>
      <c r="I4" s="5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70"/>
      <c r="AX4" s="70"/>
      <c r="AY4" s="70"/>
      <c r="AZ4" s="70"/>
      <c r="BA4" s="70"/>
      <c r="BB4" s="70"/>
      <c r="BC4" s="70"/>
      <c r="BD4" s="70"/>
    </row>
    <row r="5" spans="1:56" s="44" customFormat="1" ht="15.75">
      <c r="A5" s="193" t="s">
        <v>15</v>
      </c>
      <c r="B5" s="193"/>
      <c r="C5" s="193"/>
      <c r="D5" s="12"/>
      <c r="E5" s="13"/>
      <c r="F5" s="7"/>
      <c r="G5" s="7"/>
      <c r="H5" s="7"/>
      <c r="I5" s="7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3"/>
      <c r="AX5" s="43"/>
      <c r="AY5" s="43"/>
      <c r="AZ5" s="43"/>
      <c r="BA5" s="43"/>
      <c r="BB5" s="43"/>
      <c r="BC5" s="43"/>
      <c r="BD5" s="43"/>
    </row>
    <row r="6" spans="1:56" s="44" customFormat="1" ht="4.5" customHeight="1">
      <c r="A6" s="15"/>
      <c r="B6" s="16"/>
      <c r="C6" s="17"/>
      <c r="D6" s="12"/>
      <c r="E6" s="13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  <c r="AW6" s="43"/>
      <c r="AX6" s="43"/>
      <c r="AY6" s="43"/>
      <c r="AZ6" s="43"/>
      <c r="BA6" s="43"/>
      <c r="BB6" s="43"/>
      <c r="BC6" s="43"/>
      <c r="BD6" s="43"/>
    </row>
    <row r="7" spans="1:56" s="44" customFormat="1" ht="15.75">
      <c r="A7" s="21" t="s">
        <v>8</v>
      </c>
      <c r="B7" s="22"/>
      <c r="C7" s="23" t="s">
        <v>2</v>
      </c>
      <c r="D7" s="24"/>
      <c r="E7" s="23" t="s">
        <v>9</v>
      </c>
      <c r="F7" s="26">
        <v>2001</v>
      </c>
      <c r="G7" s="25">
        <v>2002</v>
      </c>
      <c r="H7" s="26">
        <v>2003</v>
      </c>
      <c r="I7" s="25">
        <v>2004</v>
      </c>
      <c r="J7" s="26">
        <v>2005</v>
      </c>
      <c r="K7" s="25">
        <v>2006</v>
      </c>
      <c r="L7" s="26">
        <v>2007</v>
      </c>
      <c r="M7" s="25">
        <v>2008</v>
      </c>
      <c r="N7" s="26">
        <v>2009</v>
      </c>
      <c r="O7" s="25">
        <v>2010</v>
      </c>
      <c r="P7" s="26">
        <v>2011</v>
      </c>
      <c r="Q7" s="25">
        <v>2012</v>
      </c>
      <c r="R7" s="26">
        <v>2013</v>
      </c>
      <c r="S7" s="25">
        <v>2014</v>
      </c>
      <c r="T7" s="26">
        <v>2015</v>
      </c>
      <c r="U7" s="25">
        <v>2016</v>
      </c>
      <c r="V7" s="26">
        <v>2017</v>
      </c>
      <c r="W7" s="25">
        <v>2018</v>
      </c>
      <c r="X7" s="26">
        <v>2019</v>
      </c>
      <c r="Y7" s="25">
        <v>2020</v>
      </c>
      <c r="Z7" s="26">
        <v>2021</v>
      </c>
      <c r="AA7" s="25">
        <v>2022</v>
      </c>
      <c r="AB7" s="26">
        <v>2023</v>
      </c>
      <c r="AC7" s="25">
        <v>2024</v>
      </c>
      <c r="AD7" s="26">
        <v>2025</v>
      </c>
      <c r="AE7" s="25">
        <v>2026</v>
      </c>
      <c r="AF7" s="26">
        <v>2027</v>
      </c>
      <c r="AG7" s="25">
        <v>2028</v>
      </c>
      <c r="AH7" s="26">
        <v>2029</v>
      </c>
      <c r="AI7" s="25">
        <v>2030</v>
      </c>
      <c r="AJ7" s="26">
        <v>2031</v>
      </c>
      <c r="AK7" s="25">
        <v>2032</v>
      </c>
      <c r="AL7" s="26">
        <v>2033</v>
      </c>
      <c r="AM7" s="25">
        <v>2034</v>
      </c>
      <c r="AN7" s="26">
        <v>2035</v>
      </c>
      <c r="AO7" s="25">
        <v>2036</v>
      </c>
      <c r="AP7" s="26">
        <v>2037</v>
      </c>
      <c r="AQ7" s="25">
        <v>2038</v>
      </c>
      <c r="AR7" s="26">
        <v>2039</v>
      </c>
      <c r="AS7" s="25">
        <v>2040</v>
      </c>
      <c r="AT7" s="26">
        <v>2041</v>
      </c>
      <c r="AU7" s="25">
        <v>2042</v>
      </c>
      <c r="AV7" s="26" t="s">
        <v>10</v>
      </c>
      <c r="AW7" s="71"/>
      <c r="AX7" s="43"/>
      <c r="AY7" s="43"/>
      <c r="AZ7" s="43"/>
      <c r="BA7" s="43"/>
      <c r="BB7" s="43"/>
      <c r="BC7" s="43"/>
      <c r="BD7" s="43"/>
    </row>
    <row r="8" spans="1:56" s="44" customFormat="1" ht="15.75">
      <c r="A8" s="15">
        <v>35079</v>
      </c>
      <c r="B8" s="16"/>
      <c r="C8" s="31" t="s">
        <v>30</v>
      </c>
      <c r="D8" s="27"/>
      <c r="E8" s="40" t="s">
        <v>4</v>
      </c>
      <c r="F8" s="69">
        <v>0</v>
      </c>
      <c r="G8" s="46">
        <v>0</v>
      </c>
      <c r="H8" s="46">
        <v>0</v>
      </c>
      <c r="I8" s="46">
        <v>0</v>
      </c>
      <c r="J8" s="46">
        <v>1090000</v>
      </c>
      <c r="K8" s="46">
        <v>1090000</v>
      </c>
      <c r="L8" s="46">
        <v>1090000</v>
      </c>
      <c r="M8" s="46">
        <v>1090000</v>
      </c>
      <c r="N8" s="46">
        <v>1090000</v>
      </c>
      <c r="O8" s="46">
        <v>1090000</v>
      </c>
      <c r="P8" s="46">
        <v>1090000</v>
      </c>
      <c r="Q8" s="46">
        <v>1090000</v>
      </c>
      <c r="R8" s="46">
        <v>1090000</v>
      </c>
      <c r="S8" s="46">
        <v>1090000</v>
      </c>
      <c r="T8" s="46">
        <v>1085000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63">
        <f>SUM(K8:AU8)</f>
        <v>10895000</v>
      </c>
      <c r="AW8" s="43"/>
      <c r="AX8" s="43"/>
      <c r="AY8" s="43"/>
      <c r="AZ8" s="43"/>
      <c r="BA8" s="43"/>
      <c r="BB8" s="43"/>
      <c r="BC8" s="43"/>
      <c r="BD8" s="43"/>
    </row>
    <row r="9" spans="1:56" s="44" customFormat="1" ht="15.75">
      <c r="A9" s="29"/>
      <c r="B9" s="16"/>
      <c r="C9" s="27"/>
      <c r="D9" s="27"/>
      <c r="E9" s="30" t="s">
        <v>3</v>
      </c>
      <c r="F9" s="46">
        <v>0</v>
      </c>
      <c r="G9" s="46">
        <v>0</v>
      </c>
      <c r="H9" s="46">
        <v>0</v>
      </c>
      <c r="I9" s="46">
        <v>0</v>
      </c>
      <c r="J9" s="46">
        <v>615872.5</v>
      </c>
      <c r="K9" s="46">
        <v>555922.5</v>
      </c>
      <c r="L9" s="46">
        <v>498697.5</v>
      </c>
      <c r="M9" s="49">
        <v>438747.5</v>
      </c>
      <c r="N9" s="46">
        <v>385610</v>
      </c>
      <c r="O9" s="46">
        <v>331110</v>
      </c>
      <c r="P9" s="49">
        <v>276610</v>
      </c>
      <c r="Q9" s="46">
        <v>221020</v>
      </c>
      <c r="R9" s="49">
        <v>164885</v>
      </c>
      <c r="S9" s="46">
        <v>108750</v>
      </c>
      <c r="T9" s="49">
        <v>54250</v>
      </c>
      <c r="U9" s="46">
        <v>0</v>
      </c>
      <c r="V9" s="49">
        <v>0</v>
      </c>
      <c r="W9" s="46">
        <v>0</v>
      </c>
      <c r="X9" s="49">
        <v>0</v>
      </c>
      <c r="Y9" s="46">
        <v>0</v>
      </c>
      <c r="Z9" s="49">
        <v>0</v>
      </c>
      <c r="AA9" s="46">
        <v>0</v>
      </c>
      <c r="AB9" s="49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f>SUM(K9:AU9)</f>
        <v>3035602.5</v>
      </c>
      <c r="AW9" s="43"/>
      <c r="AX9" s="43"/>
      <c r="AY9" s="43"/>
      <c r="AZ9" s="43"/>
      <c r="BA9" s="43"/>
      <c r="BB9" s="43"/>
      <c r="BC9" s="43"/>
      <c r="BD9" s="43"/>
    </row>
    <row r="10" spans="1:56" s="44" customFormat="1" ht="15.75" hidden="1">
      <c r="A10" s="15">
        <v>36594</v>
      </c>
      <c r="B10" s="16"/>
      <c r="C10" s="31" t="s">
        <v>31</v>
      </c>
      <c r="D10" s="14"/>
      <c r="E10" s="40" t="s">
        <v>4</v>
      </c>
      <c r="F10" s="46">
        <v>0</v>
      </c>
      <c r="G10" s="46">
        <v>0</v>
      </c>
      <c r="H10" s="46">
        <v>0</v>
      </c>
      <c r="I10" s="46">
        <v>0</v>
      </c>
      <c r="J10" s="46">
        <v>114086</v>
      </c>
      <c r="K10" s="46">
        <v>0</v>
      </c>
      <c r="L10" s="46">
        <v>0</v>
      </c>
      <c r="M10" s="49">
        <v>0</v>
      </c>
      <c r="N10" s="46">
        <v>0</v>
      </c>
      <c r="O10" s="46">
        <v>0</v>
      </c>
      <c r="P10" s="49">
        <v>0</v>
      </c>
      <c r="Q10" s="46">
        <v>0</v>
      </c>
      <c r="R10" s="49">
        <v>0</v>
      </c>
      <c r="S10" s="46">
        <v>0</v>
      </c>
      <c r="T10" s="49">
        <v>0</v>
      </c>
      <c r="U10" s="46">
        <v>0</v>
      </c>
      <c r="V10" s="49">
        <v>0</v>
      </c>
      <c r="W10" s="46">
        <v>0</v>
      </c>
      <c r="X10" s="49">
        <v>0</v>
      </c>
      <c r="Y10" s="46">
        <v>0</v>
      </c>
      <c r="Z10" s="49">
        <v>0</v>
      </c>
      <c r="AA10" s="46">
        <v>0</v>
      </c>
      <c r="AB10" s="49">
        <v>0</v>
      </c>
      <c r="AC10" s="46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6">
        <f aca="true" t="shared" si="0" ref="AV10:AV45">SUM(K10:AU10)</f>
        <v>0</v>
      </c>
      <c r="AW10" s="43"/>
      <c r="AX10" s="43"/>
      <c r="AY10" s="43"/>
      <c r="AZ10" s="43"/>
      <c r="BA10" s="43"/>
      <c r="BB10" s="43"/>
      <c r="BC10" s="43"/>
      <c r="BD10" s="43"/>
    </row>
    <row r="11" spans="1:56" s="44" customFormat="1" ht="15.75" hidden="1">
      <c r="A11" s="15"/>
      <c r="B11" s="16"/>
      <c r="C11" s="31"/>
      <c r="D11" s="14"/>
      <c r="E11" s="30" t="s">
        <v>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9">
        <v>0</v>
      </c>
      <c r="N11" s="46">
        <v>0</v>
      </c>
      <c r="O11" s="46">
        <v>0</v>
      </c>
      <c r="P11" s="49">
        <v>0</v>
      </c>
      <c r="Q11" s="46">
        <v>0</v>
      </c>
      <c r="R11" s="49">
        <v>0</v>
      </c>
      <c r="S11" s="46">
        <v>0</v>
      </c>
      <c r="T11" s="49">
        <v>0</v>
      </c>
      <c r="U11" s="46">
        <v>0</v>
      </c>
      <c r="V11" s="49">
        <v>0</v>
      </c>
      <c r="W11" s="46">
        <v>0</v>
      </c>
      <c r="X11" s="49">
        <v>0</v>
      </c>
      <c r="Y11" s="46">
        <v>0</v>
      </c>
      <c r="Z11" s="49">
        <v>0</v>
      </c>
      <c r="AA11" s="46">
        <v>0</v>
      </c>
      <c r="AB11" s="49">
        <v>0</v>
      </c>
      <c r="AC11" s="46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6">
        <f t="shared" si="0"/>
        <v>0</v>
      </c>
      <c r="AW11" s="43"/>
      <c r="AX11" s="43"/>
      <c r="AY11" s="43"/>
      <c r="AZ11" s="43"/>
      <c r="BA11" s="43"/>
      <c r="BB11" s="43"/>
      <c r="BC11" s="43"/>
      <c r="BD11" s="43"/>
    </row>
    <row r="12" spans="1:56" s="61" customFormat="1" ht="15.75">
      <c r="A12" s="52">
        <v>36770</v>
      </c>
      <c r="B12" s="53"/>
      <c r="C12" s="54" t="s">
        <v>37</v>
      </c>
      <c r="D12" s="55"/>
      <c r="E12" s="56" t="s">
        <v>4</v>
      </c>
      <c r="F12" s="46">
        <v>0</v>
      </c>
      <c r="G12" s="46">
        <v>0</v>
      </c>
      <c r="H12" s="46">
        <v>0</v>
      </c>
      <c r="I12" s="46">
        <v>0</v>
      </c>
      <c r="J12" s="46">
        <v>70000</v>
      </c>
      <c r="K12" s="46">
        <v>70000</v>
      </c>
      <c r="L12" s="46">
        <v>0</v>
      </c>
      <c r="M12" s="49">
        <v>0</v>
      </c>
      <c r="N12" s="46">
        <v>0</v>
      </c>
      <c r="O12" s="46">
        <v>0</v>
      </c>
      <c r="P12" s="49">
        <v>0</v>
      </c>
      <c r="Q12" s="46">
        <v>0</v>
      </c>
      <c r="R12" s="49">
        <v>0</v>
      </c>
      <c r="S12" s="46">
        <v>0</v>
      </c>
      <c r="T12" s="49">
        <v>0</v>
      </c>
      <c r="U12" s="46">
        <v>0</v>
      </c>
      <c r="V12" s="49">
        <v>0</v>
      </c>
      <c r="W12" s="46">
        <v>0</v>
      </c>
      <c r="X12" s="49">
        <v>0</v>
      </c>
      <c r="Y12" s="46">
        <v>0</v>
      </c>
      <c r="Z12" s="49">
        <v>0</v>
      </c>
      <c r="AA12" s="46">
        <v>0</v>
      </c>
      <c r="AB12" s="49">
        <v>0</v>
      </c>
      <c r="AC12" s="46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6">
        <f t="shared" si="0"/>
        <v>70000</v>
      </c>
      <c r="AW12" s="59"/>
      <c r="AX12" s="59"/>
      <c r="AY12" s="59"/>
      <c r="AZ12" s="59"/>
      <c r="BA12" s="59"/>
      <c r="BB12" s="59"/>
      <c r="BC12" s="59"/>
      <c r="BD12" s="59"/>
    </row>
    <row r="13" spans="1:56" s="44" customFormat="1" ht="15.75">
      <c r="A13" s="15"/>
      <c r="B13" s="16"/>
      <c r="C13" s="31"/>
      <c r="D13" s="14"/>
      <c r="E13" s="30" t="s">
        <v>3</v>
      </c>
      <c r="F13" s="46">
        <v>0</v>
      </c>
      <c r="G13" s="46">
        <v>0</v>
      </c>
      <c r="H13" s="46">
        <v>0</v>
      </c>
      <c r="I13" s="46">
        <v>0</v>
      </c>
      <c r="J13" s="46">
        <v>4585</v>
      </c>
      <c r="K13" s="46">
        <v>1540</v>
      </c>
      <c r="L13" s="46">
        <v>0</v>
      </c>
      <c r="M13" s="49">
        <v>0</v>
      </c>
      <c r="N13" s="46">
        <v>0</v>
      </c>
      <c r="O13" s="46">
        <v>0</v>
      </c>
      <c r="P13" s="49">
        <v>0</v>
      </c>
      <c r="Q13" s="46">
        <v>0</v>
      </c>
      <c r="R13" s="49">
        <v>0</v>
      </c>
      <c r="S13" s="46">
        <v>0</v>
      </c>
      <c r="T13" s="49">
        <v>0</v>
      </c>
      <c r="U13" s="46">
        <v>0</v>
      </c>
      <c r="V13" s="49">
        <v>0</v>
      </c>
      <c r="W13" s="46">
        <v>0</v>
      </c>
      <c r="X13" s="49">
        <v>0</v>
      </c>
      <c r="Y13" s="46">
        <v>0</v>
      </c>
      <c r="Z13" s="49">
        <v>0</v>
      </c>
      <c r="AA13" s="46">
        <v>0</v>
      </c>
      <c r="AB13" s="49">
        <v>0</v>
      </c>
      <c r="AC13" s="46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6">
        <f t="shared" si="0"/>
        <v>1540</v>
      </c>
      <c r="AW13" s="43"/>
      <c r="AX13" s="43"/>
      <c r="AY13" s="43"/>
      <c r="AZ13" s="43"/>
      <c r="BA13" s="43"/>
      <c r="BB13" s="43"/>
      <c r="BC13" s="43"/>
      <c r="BD13" s="43"/>
    </row>
    <row r="14" spans="1:56" s="61" customFormat="1" ht="15.75">
      <c r="A14" s="52">
        <v>36770</v>
      </c>
      <c r="B14" s="53"/>
      <c r="C14" s="54" t="s">
        <v>89</v>
      </c>
      <c r="D14" s="55"/>
      <c r="E14" s="56" t="s">
        <v>4</v>
      </c>
      <c r="F14" s="46">
        <v>0</v>
      </c>
      <c r="G14" s="46">
        <v>0</v>
      </c>
      <c r="H14" s="46">
        <v>0</v>
      </c>
      <c r="I14" s="46">
        <v>0</v>
      </c>
      <c r="J14" s="46">
        <v>200000</v>
      </c>
      <c r="K14" s="46">
        <v>200000</v>
      </c>
      <c r="L14" s="46">
        <v>200000</v>
      </c>
      <c r="M14" s="46">
        <v>200000</v>
      </c>
      <c r="N14" s="46">
        <v>200000</v>
      </c>
      <c r="O14" s="46">
        <v>200000</v>
      </c>
      <c r="P14" s="49">
        <v>0</v>
      </c>
      <c r="Q14" s="46">
        <v>0</v>
      </c>
      <c r="R14" s="49">
        <v>0</v>
      </c>
      <c r="S14" s="46">
        <v>0</v>
      </c>
      <c r="T14" s="49">
        <v>0</v>
      </c>
      <c r="U14" s="46">
        <v>0</v>
      </c>
      <c r="V14" s="49">
        <v>0</v>
      </c>
      <c r="W14" s="46">
        <v>0</v>
      </c>
      <c r="X14" s="49">
        <v>0</v>
      </c>
      <c r="Y14" s="46">
        <v>0</v>
      </c>
      <c r="Z14" s="49">
        <v>0</v>
      </c>
      <c r="AA14" s="46">
        <v>0</v>
      </c>
      <c r="AB14" s="49">
        <v>0</v>
      </c>
      <c r="AC14" s="46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6">
        <f t="shared" si="0"/>
        <v>1000000</v>
      </c>
      <c r="AW14" s="59"/>
      <c r="AX14" s="59"/>
      <c r="AY14" s="59"/>
      <c r="AZ14" s="59"/>
      <c r="BA14" s="59"/>
      <c r="BB14" s="59"/>
      <c r="BC14" s="59"/>
      <c r="BD14" s="59"/>
    </row>
    <row r="15" spans="1:56" s="44" customFormat="1" ht="15.75">
      <c r="A15" s="15"/>
      <c r="B15" s="16"/>
      <c r="C15" s="31"/>
      <c r="D15" s="14"/>
      <c r="E15" s="30" t="s">
        <v>3</v>
      </c>
      <c r="F15" s="46">
        <v>0</v>
      </c>
      <c r="G15" s="46">
        <v>0</v>
      </c>
      <c r="H15" s="46">
        <v>0</v>
      </c>
      <c r="I15" s="46">
        <v>0</v>
      </c>
      <c r="J15" s="46">
        <v>49400</v>
      </c>
      <c r="K15" s="46">
        <v>40700</v>
      </c>
      <c r="L15" s="46">
        <v>31800</v>
      </c>
      <c r="M15" s="49">
        <v>22800</v>
      </c>
      <c r="N15" s="46">
        <v>13750</v>
      </c>
      <c r="O15" s="46">
        <v>4600</v>
      </c>
      <c r="P15" s="49">
        <v>0</v>
      </c>
      <c r="Q15" s="46">
        <v>0</v>
      </c>
      <c r="R15" s="49">
        <v>0</v>
      </c>
      <c r="S15" s="46">
        <v>0</v>
      </c>
      <c r="T15" s="49">
        <v>0</v>
      </c>
      <c r="U15" s="46">
        <v>0</v>
      </c>
      <c r="V15" s="49">
        <v>0</v>
      </c>
      <c r="W15" s="46">
        <v>0</v>
      </c>
      <c r="X15" s="49">
        <v>0</v>
      </c>
      <c r="Y15" s="46">
        <v>0</v>
      </c>
      <c r="Z15" s="49">
        <v>0</v>
      </c>
      <c r="AA15" s="46">
        <v>0</v>
      </c>
      <c r="AB15" s="49">
        <v>0</v>
      </c>
      <c r="AC15" s="46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6">
        <f t="shared" si="0"/>
        <v>113650</v>
      </c>
      <c r="AW15" s="43"/>
      <c r="AX15" s="43"/>
      <c r="AY15" s="43"/>
      <c r="AZ15" s="43"/>
      <c r="BA15" s="43"/>
      <c r="BB15" s="43"/>
      <c r="BC15" s="43"/>
      <c r="BD15" s="43"/>
    </row>
    <row r="16" spans="1:56" s="44" customFormat="1" ht="15.75" hidden="1">
      <c r="A16" s="15">
        <v>36770</v>
      </c>
      <c r="B16" s="16"/>
      <c r="C16" s="31" t="s">
        <v>38</v>
      </c>
      <c r="D16" s="14"/>
      <c r="E16" s="40" t="s">
        <v>4</v>
      </c>
      <c r="F16" s="46">
        <v>0</v>
      </c>
      <c r="G16" s="46">
        <v>0</v>
      </c>
      <c r="H16" s="46">
        <v>0</v>
      </c>
      <c r="I16" s="46">
        <v>0</v>
      </c>
      <c r="J16" s="46">
        <v>85000</v>
      </c>
      <c r="K16" s="46">
        <v>0</v>
      </c>
      <c r="L16" s="46">
        <v>0</v>
      </c>
      <c r="M16" s="49">
        <v>0</v>
      </c>
      <c r="N16" s="46">
        <v>0</v>
      </c>
      <c r="O16" s="46">
        <v>0</v>
      </c>
      <c r="P16" s="49">
        <v>0</v>
      </c>
      <c r="Q16" s="46">
        <v>0</v>
      </c>
      <c r="R16" s="49">
        <v>0</v>
      </c>
      <c r="S16" s="46">
        <v>0</v>
      </c>
      <c r="T16" s="49">
        <v>0</v>
      </c>
      <c r="U16" s="46">
        <v>0</v>
      </c>
      <c r="V16" s="49">
        <v>0</v>
      </c>
      <c r="W16" s="46">
        <v>0</v>
      </c>
      <c r="X16" s="49">
        <v>0</v>
      </c>
      <c r="Y16" s="46">
        <v>0</v>
      </c>
      <c r="Z16" s="49">
        <v>0</v>
      </c>
      <c r="AA16" s="46">
        <v>0</v>
      </c>
      <c r="AB16" s="49">
        <v>0</v>
      </c>
      <c r="AC16" s="46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6">
        <f t="shared" si="0"/>
        <v>0</v>
      </c>
      <c r="AW16" s="43"/>
      <c r="AX16" s="43"/>
      <c r="AY16" s="43"/>
      <c r="AZ16" s="43"/>
      <c r="BA16" s="43"/>
      <c r="BB16" s="43"/>
      <c r="BC16" s="43"/>
      <c r="BD16" s="43"/>
    </row>
    <row r="17" spans="1:56" s="44" customFormat="1" ht="15.75" hidden="1">
      <c r="A17" s="15"/>
      <c r="B17" s="16"/>
      <c r="C17" s="31"/>
      <c r="D17" s="14"/>
      <c r="E17" s="30" t="s">
        <v>3</v>
      </c>
      <c r="F17" s="46">
        <v>0</v>
      </c>
      <c r="G17" s="46">
        <v>0</v>
      </c>
      <c r="H17" s="46">
        <v>0</v>
      </c>
      <c r="I17" s="46">
        <v>0</v>
      </c>
      <c r="J17" s="46">
        <v>1827.5</v>
      </c>
      <c r="K17" s="46">
        <v>0</v>
      </c>
      <c r="L17" s="46">
        <v>0</v>
      </c>
      <c r="M17" s="49">
        <v>0</v>
      </c>
      <c r="N17" s="46">
        <v>0</v>
      </c>
      <c r="O17" s="46">
        <v>0</v>
      </c>
      <c r="P17" s="49">
        <v>0</v>
      </c>
      <c r="Q17" s="46">
        <v>0</v>
      </c>
      <c r="R17" s="49">
        <v>0</v>
      </c>
      <c r="S17" s="46">
        <v>0</v>
      </c>
      <c r="T17" s="49">
        <v>0</v>
      </c>
      <c r="U17" s="46">
        <v>0</v>
      </c>
      <c r="V17" s="49">
        <v>0</v>
      </c>
      <c r="W17" s="46">
        <v>0</v>
      </c>
      <c r="X17" s="49">
        <v>0</v>
      </c>
      <c r="Y17" s="46">
        <v>0</v>
      </c>
      <c r="Z17" s="49">
        <v>0</v>
      </c>
      <c r="AA17" s="46">
        <v>0</v>
      </c>
      <c r="AB17" s="49">
        <v>0</v>
      </c>
      <c r="AC17" s="46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6">
        <f t="shared" si="0"/>
        <v>0</v>
      </c>
      <c r="AW17" s="43"/>
      <c r="AX17" s="43"/>
      <c r="AY17" s="43"/>
      <c r="AZ17" s="43"/>
      <c r="BA17" s="43"/>
      <c r="BB17" s="43"/>
      <c r="BC17" s="43"/>
      <c r="BD17" s="43"/>
    </row>
    <row r="18" spans="1:56" s="44" customFormat="1" ht="15.75">
      <c r="A18" s="15">
        <v>36770</v>
      </c>
      <c r="B18" s="16"/>
      <c r="C18" s="31" t="s">
        <v>39</v>
      </c>
      <c r="D18" s="14"/>
      <c r="E18" s="40" t="s">
        <v>4</v>
      </c>
      <c r="F18" s="46">
        <v>0</v>
      </c>
      <c r="G18" s="46">
        <v>0</v>
      </c>
      <c r="H18" s="46">
        <v>0</v>
      </c>
      <c r="I18" s="46">
        <v>0</v>
      </c>
      <c r="J18" s="46">
        <v>100000</v>
      </c>
      <c r="K18" s="46">
        <v>100000</v>
      </c>
      <c r="L18" s="46">
        <v>200000</v>
      </c>
      <c r="M18" s="49">
        <v>200000</v>
      </c>
      <c r="N18" s="46">
        <v>200000</v>
      </c>
      <c r="O18" s="46">
        <v>200000</v>
      </c>
      <c r="P18" s="49">
        <v>200000</v>
      </c>
      <c r="Q18" s="46">
        <v>0</v>
      </c>
      <c r="R18" s="49">
        <v>0</v>
      </c>
      <c r="S18" s="46">
        <v>0</v>
      </c>
      <c r="T18" s="49">
        <v>0</v>
      </c>
      <c r="U18" s="46">
        <v>0</v>
      </c>
      <c r="V18" s="49">
        <v>0</v>
      </c>
      <c r="W18" s="46">
        <v>0</v>
      </c>
      <c r="X18" s="49">
        <v>0</v>
      </c>
      <c r="Y18" s="46">
        <v>0</v>
      </c>
      <c r="Z18" s="49">
        <v>0</v>
      </c>
      <c r="AA18" s="46">
        <v>0</v>
      </c>
      <c r="AB18" s="49">
        <v>0</v>
      </c>
      <c r="AC18" s="46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6">
        <f t="shared" si="0"/>
        <v>1100000</v>
      </c>
      <c r="AW18" s="43"/>
      <c r="AX18" s="43"/>
      <c r="AY18" s="43"/>
      <c r="AZ18" s="43"/>
      <c r="BA18" s="43"/>
      <c r="BB18" s="43"/>
      <c r="BC18" s="43"/>
      <c r="BD18" s="43"/>
    </row>
    <row r="19" spans="1:56" s="44" customFormat="1" ht="15.75">
      <c r="A19" s="15"/>
      <c r="B19" s="16"/>
      <c r="C19" s="31"/>
      <c r="D19" s="14"/>
      <c r="E19" s="30" t="s">
        <v>3</v>
      </c>
      <c r="F19" s="46">
        <v>0</v>
      </c>
      <c r="G19" s="46">
        <v>0</v>
      </c>
      <c r="H19" s="46">
        <v>0</v>
      </c>
      <c r="I19" s="46">
        <v>0</v>
      </c>
      <c r="J19" s="46">
        <v>52150</v>
      </c>
      <c r="K19" s="46">
        <v>47800</v>
      </c>
      <c r="L19" s="46">
        <v>41100</v>
      </c>
      <c r="M19" s="49">
        <v>32100</v>
      </c>
      <c r="N19" s="46">
        <v>23050</v>
      </c>
      <c r="O19" s="46">
        <v>13900</v>
      </c>
      <c r="P19" s="49">
        <v>4650</v>
      </c>
      <c r="Q19" s="46">
        <v>0</v>
      </c>
      <c r="R19" s="49">
        <v>0</v>
      </c>
      <c r="S19" s="46">
        <v>0</v>
      </c>
      <c r="T19" s="49">
        <v>0</v>
      </c>
      <c r="U19" s="46">
        <v>0</v>
      </c>
      <c r="V19" s="49">
        <v>0</v>
      </c>
      <c r="W19" s="46">
        <v>0</v>
      </c>
      <c r="X19" s="49">
        <v>0</v>
      </c>
      <c r="Y19" s="46">
        <v>0</v>
      </c>
      <c r="Z19" s="49">
        <v>0</v>
      </c>
      <c r="AA19" s="46">
        <v>0</v>
      </c>
      <c r="AB19" s="49">
        <v>0</v>
      </c>
      <c r="AC19" s="46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6">
        <f t="shared" si="0"/>
        <v>162600</v>
      </c>
      <c r="AW19" s="43"/>
      <c r="AX19" s="43"/>
      <c r="AY19" s="43"/>
      <c r="AZ19" s="43"/>
      <c r="BA19" s="43"/>
      <c r="BB19" s="43"/>
      <c r="BC19" s="43"/>
      <c r="BD19" s="43"/>
    </row>
    <row r="20" spans="1:56" s="44" customFormat="1" ht="15.75" hidden="1">
      <c r="A20" s="15">
        <v>36770</v>
      </c>
      <c r="B20" s="16"/>
      <c r="C20" s="31" t="s">
        <v>40</v>
      </c>
      <c r="D20" s="14"/>
      <c r="E20" s="40" t="s">
        <v>4</v>
      </c>
      <c r="F20" s="46">
        <v>0</v>
      </c>
      <c r="G20" s="46">
        <v>0</v>
      </c>
      <c r="H20" s="46">
        <v>0</v>
      </c>
      <c r="I20" s="46">
        <v>0</v>
      </c>
      <c r="J20" s="46">
        <v>35000</v>
      </c>
      <c r="K20" s="46">
        <v>0</v>
      </c>
      <c r="L20" s="46">
        <v>0</v>
      </c>
      <c r="M20" s="49">
        <v>0</v>
      </c>
      <c r="N20" s="46">
        <v>0</v>
      </c>
      <c r="O20" s="46">
        <v>0</v>
      </c>
      <c r="P20" s="49">
        <v>0</v>
      </c>
      <c r="Q20" s="46">
        <v>0</v>
      </c>
      <c r="R20" s="49">
        <v>0</v>
      </c>
      <c r="S20" s="46">
        <v>0</v>
      </c>
      <c r="T20" s="49">
        <v>0</v>
      </c>
      <c r="U20" s="46">
        <v>0</v>
      </c>
      <c r="V20" s="49">
        <v>0</v>
      </c>
      <c r="W20" s="46">
        <v>0</v>
      </c>
      <c r="X20" s="49">
        <v>0</v>
      </c>
      <c r="Y20" s="46">
        <v>0</v>
      </c>
      <c r="Z20" s="49">
        <v>0</v>
      </c>
      <c r="AA20" s="46">
        <v>0</v>
      </c>
      <c r="AB20" s="49">
        <v>0</v>
      </c>
      <c r="AC20" s="46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6">
        <f t="shared" si="0"/>
        <v>0</v>
      </c>
      <c r="AW20" s="43"/>
      <c r="AX20" s="43"/>
      <c r="AY20" s="43"/>
      <c r="AZ20" s="43"/>
      <c r="BA20" s="43"/>
      <c r="BB20" s="43"/>
      <c r="BC20" s="43"/>
      <c r="BD20" s="43"/>
    </row>
    <row r="21" spans="1:56" s="44" customFormat="1" ht="15.75" hidden="1">
      <c r="A21" s="15"/>
      <c r="B21" s="16"/>
      <c r="C21" s="31"/>
      <c r="D21" s="14"/>
      <c r="E21" s="30" t="s">
        <v>3</v>
      </c>
      <c r="F21" s="46">
        <v>0</v>
      </c>
      <c r="G21" s="46">
        <v>0</v>
      </c>
      <c r="H21" s="46">
        <v>0</v>
      </c>
      <c r="I21" s="46">
        <v>0</v>
      </c>
      <c r="J21" s="46">
        <v>752.5</v>
      </c>
      <c r="K21" s="46">
        <v>0</v>
      </c>
      <c r="L21" s="46">
        <v>0</v>
      </c>
      <c r="M21" s="49">
        <v>0</v>
      </c>
      <c r="N21" s="46">
        <v>0</v>
      </c>
      <c r="O21" s="46">
        <v>0</v>
      </c>
      <c r="P21" s="49">
        <v>0</v>
      </c>
      <c r="Q21" s="46">
        <v>0</v>
      </c>
      <c r="R21" s="49">
        <v>0</v>
      </c>
      <c r="S21" s="46">
        <v>0</v>
      </c>
      <c r="T21" s="49">
        <v>0</v>
      </c>
      <c r="U21" s="46">
        <v>0</v>
      </c>
      <c r="V21" s="49">
        <v>0</v>
      </c>
      <c r="W21" s="46">
        <v>0</v>
      </c>
      <c r="X21" s="49">
        <v>0</v>
      </c>
      <c r="Y21" s="46">
        <v>0</v>
      </c>
      <c r="Z21" s="49">
        <v>0</v>
      </c>
      <c r="AA21" s="46">
        <v>0</v>
      </c>
      <c r="AB21" s="49">
        <v>0</v>
      </c>
      <c r="AC21" s="46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6">
        <f t="shared" si="0"/>
        <v>0</v>
      </c>
      <c r="AW21" s="43"/>
      <c r="AX21" s="43"/>
      <c r="AY21" s="43"/>
      <c r="AZ21" s="43"/>
      <c r="BA21" s="43"/>
      <c r="BB21" s="43"/>
      <c r="BC21" s="43"/>
      <c r="BD21" s="43"/>
    </row>
    <row r="22" spans="1:56" s="61" customFormat="1" ht="15.75">
      <c r="A22" s="15">
        <v>37104</v>
      </c>
      <c r="B22" s="53"/>
      <c r="C22" s="54" t="s">
        <v>90</v>
      </c>
      <c r="D22" s="55"/>
      <c r="E22" s="56" t="s">
        <v>4</v>
      </c>
      <c r="F22" s="46">
        <v>0</v>
      </c>
      <c r="G22" s="46">
        <v>0</v>
      </c>
      <c r="H22" s="46">
        <v>0</v>
      </c>
      <c r="I22" s="46">
        <v>0</v>
      </c>
      <c r="J22" s="46">
        <v>3170</v>
      </c>
      <c r="K22" s="46">
        <v>3170</v>
      </c>
      <c r="L22" s="46">
        <v>3170</v>
      </c>
      <c r="M22" s="46">
        <v>3170</v>
      </c>
      <c r="N22" s="46">
        <v>3170</v>
      </c>
      <c r="O22" s="46">
        <v>3170</v>
      </c>
      <c r="P22" s="46">
        <v>3191</v>
      </c>
      <c r="Q22" s="46">
        <v>3191</v>
      </c>
      <c r="R22" s="46">
        <v>3191</v>
      </c>
      <c r="S22" s="46">
        <v>3191</v>
      </c>
      <c r="T22" s="49">
        <v>3191</v>
      </c>
      <c r="U22" s="49">
        <v>3134</v>
      </c>
      <c r="V22" s="49">
        <v>3134</v>
      </c>
      <c r="W22" s="49">
        <v>3134</v>
      </c>
      <c r="X22" s="49">
        <v>3134</v>
      </c>
      <c r="Y22" s="46">
        <v>3134</v>
      </c>
      <c r="Z22" s="49">
        <v>0</v>
      </c>
      <c r="AA22" s="46">
        <v>0</v>
      </c>
      <c r="AB22" s="49">
        <v>0</v>
      </c>
      <c r="AC22" s="46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6">
        <f t="shared" si="0"/>
        <v>47475</v>
      </c>
      <c r="AW22" s="59"/>
      <c r="AX22" s="59"/>
      <c r="AY22" s="59"/>
      <c r="AZ22" s="59"/>
      <c r="BA22" s="59"/>
      <c r="BB22" s="59"/>
      <c r="BC22" s="59"/>
      <c r="BD22" s="59"/>
    </row>
    <row r="23" spans="1:56" s="44" customFormat="1" ht="15.75">
      <c r="A23" s="15"/>
      <c r="B23" s="16"/>
      <c r="C23" s="31"/>
      <c r="D23" s="14"/>
      <c r="E23" s="30" t="s">
        <v>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9">
        <v>0</v>
      </c>
      <c r="N23" s="46">
        <v>0</v>
      </c>
      <c r="O23" s="46">
        <v>0</v>
      </c>
      <c r="P23" s="49">
        <v>0</v>
      </c>
      <c r="Q23" s="46">
        <v>0</v>
      </c>
      <c r="R23" s="49">
        <v>0</v>
      </c>
      <c r="S23" s="46">
        <v>0</v>
      </c>
      <c r="T23" s="49">
        <v>0</v>
      </c>
      <c r="U23" s="46">
        <v>0</v>
      </c>
      <c r="V23" s="49">
        <v>0</v>
      </c>
      <c r="W23" s="46">
        <v>0</v>
      </c>
      <c r="X23" s="49">
        <v>0</v>
      </c>
      <c r="Y23" s="46">
        <v>0</v>
      </c>
      <c r="Z23" s="49">
        <v>0</v>
      </c>
      <c r="AA23" s="46">
        <v>0</v>
      </c>
      <c r="AB23" s="49">
        <v>0</v>
      </c>
      <c r="AC23" s="46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6">
        <f t="shared" si="0"/>
        <v>0</v>
      </c>
      <c r="AW23" s="43"/>
      <c r="AX23" s="43"/>
      <c r="AY23" s="43"/>
      <c r="AZ23" s="43"/>
      <c r="BA23" s="43"/>
      <c r="BB23" s="43"/>
      <c r="BC23" s="43"/>
      <c r="BD23" s="43"/>
    </row>
    <row r="24" spans="1:56" s="61" customFormat="1" ht="15.75">
      <c r="A24" s="15">
        <v>37483</v>
      </c>
      <c r="B24" s="53"/>
      <c r="C24" s="54" t="s">
        <v>45</v>
      </c>
      <c r="D24" s="55"/>
      <c r="E24" s="56" t="s">
        <v>4</v>
      </c>
      <c r="F24" s="46">
        <v>0</v>
      </c>
      <c r="G24" s="46">
        <v>0</v>
      </c>
      <c r="H24" s="46">
        <v>0</v>
      </c>
      <c r="I24" s="46">
        <v>0</v>
      </c>
      <c r="J24" s="46">
        <v>600000</v>
      </c>
      <c r="K24" s="46">
        <v>600000</v>
      </c>
      <c r="L24" s="46">
        <v>600000</v>
      </c>
      <c r="M24" s="49">
        <v>600000</v>
      </c>
      <c r="N24" s="46">
        <v>600000</v>
      </c>
      <c r="O24" s="46">
        <v>600000</v>
      </c>
      <c r="P24" s="49">
        <v>600000</v>
      </c>
      <c r="Q24" s="46">
        <v>600000</v>
      </c>
      <c r="R24" s="49">
        <v>600000</v>
      </c>
      <c r="S24" s="46">
        <v>595000</v>
      </c>
      <c r="T24" s="49">
        <v>595000</v>
      </c>
      <c r="U24" s="46">
        <v>595000</v>
      </c>
      <c r="V24" s="49">
        <v>595000</v>
      </c>
      <c r="W24" s="46">
        <v>595000</v>
      </c>
      <c r="X24" s="49">
        <v>595000</v>
      </c>
      <c r="Y24" s="46">
        <v>595000</v>
      </c>
      <c r="Z24" s="49">
        <v>595000</v>
      </c>
      <c r="AA24" s="46">
        <v>595000</v>
      </c>
      <c r="AB24" s="49">
        <v>595000</v>
      </c>
      <c r="AC24" s="46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6">
        <f t="shared" si="0"/>
        <v>10750000</v>
      </c>
      <c r="AW24" s="59"/>
      <c r="AX24" s="59"/>
      <c r="AY24" s="59"/>
      <c r="AZ24" s="59"/>
      <c r="BA24" s="59"/>
      <c r="BB24" s="59"/>
      <c r="BC24" s="59"/>
      <c r="BD24" s="59"/>
    </row>
    <row r="25" spans="1:56" s="44" customFormat="1" ht="15.75">
      <c r="A25" s="15"/>
      <c r="B25" s="16"/>
      <c r="C25" s="31"/>
      <c r="D25" s="14"/>
      <c r="E25" s="30" t="s">
        <v>3</v>
      </c>
      <c r="F25" s="46">
        <v>0</v>
      </c>
      <c r="G25" s="46">
        <v>0</v>
      </c>
      <c r="H25" s="46">
        <v>0</v>
      </c>
      <c r="I25" s="46">
        <v>0</v>
      </c>
      <c r="J25" s="46">
        <v>431610</v>
      </c>
      <c r="K25" s="46">
        <v>413610</v>
      </c>
      <c r="L25" s="46">
        <v>395610</v>
      </c>
      <c r="M25" s="49">
        <v>377610</v>
      </c>
      <c r="N25" s="46">
        <v>358860</v>
      </c>
      <c r="O25" s="46">
        <v>338610</v>
      </c>
      <c r="P25" s="49">
        <v>316860</v>
      </c>
      <c r="Q25" s="46">
        <v>294360</v>
      </c>
      <c r="R25" s="49">
        <v>271860</v>
      </c>
      <c r="S25" s="46">
        <v>247966.25</v>
      </c>
      <c r="T25" s="49">
        <v>223422.5</v>
      </c>
      <c r="U25" s="46">
        <v>199325</v>
      </c>
      <c r="V25" s="49">
        <v>174632.5</v>
      </c>
      <c r="W25" s="46">
        <v>149345</v>
      </c>
      <c r="X25" s="49">
        <v>123462.5</v>
      </c>
      <c r="Y25" s="46">
        <v>96985</v>
      </c>
      <c r="Z25" s="49">
        <v>69912.5</v>
      </c>
      <c r="AA25" s="46">
        <v>42245</v>
      </c>
      <c r="AB25" s="49">
        <v>14131.25</v>
      </c>
      <c r="AC25" s="46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6">
        <f t="shared" si="0"/>
        <v>4108807.5</v>
      </c>
      <c r="AW25" s="43"/>
      <c r="AX25" s="43"/>
      <c r="AY25" s="43"/>
      <c r="AZ25" s="43"/>
      <c r="BA25" s="43"/>
      <c r="BB25" s="43"/>
      <c r="BC25" s="43"/>
      <c r="BD25" s="43"/>
    </row>
    <row r="26" spans="1:56" s="44" customFormat="1" ht="15.75">
      <c r="A26" s="15">
        <v>37483</v>
      </c>
      <c r="B26" s="16"/>
      <c r="C26" s="31" t="s">
        <v>32</v>
      </c>
      <c r="D26" s="14"/>
      <c r="E26" s="40" t="s">
        <v>4</v>
      </c>
      <c r="F26" s="46">
        <v>0</v>
      </c>
      <c r="G26" s="46">
        <v>0</v>
      </c>
      <c r="H26" s="46">
        <v>0</v>
      </c>
      <c r="I26" s="46">
        <v>0</v>
      </c>
      <c r="J26" s="46">
        <v>220000</v>
      </c>
      <c r="K26" s="46">
        <v>220000</v>
      </c>
      <c r="L26" s="46">
        <v>220000</v>
      </c>
      <c r="M26" s="49">
        <v>220000</v>
      </c>
      <c r="N26" s="46">
        <v>220000</v>
      </c>
      <c r="O26" s="46">
        <v>220000</v>
      </c>
      <c r="P26" s="49">
        <v>220000</v>
      </c>
      <c r="Q26" s="46">
        <v>220000</v>
      </c>
      <c r="R26" s="49">
        <v>220000</v>
      </c>
      <c r="S26" s="46">
        <v>0</v>
      </c>
      <c r="T26" s="49">
        <v>0</v>
      </c>
      <c r="U26" s="46">
        <v>0</v>
      </c>
      <c r="V26" s="49">
        <v>0</v>
      </c>
      <c r="W26" s="46">
        <v>0</v>
      </c>
      <c r="X26" s="49">
        <v>0</v>
      </c>
      <c r="Y26" s="46">
        <v>0</v>
      </c>
      <c r="Z26" s="49">
        <v>0</v>
      </c>
      <c r="AA26" s="46">
        <v>0</v>
      </c>
      <c r="AB26" s="49">
        <v>0</v>
      </c>
      <c r="AC26" s="46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6">
        <f t="shared" si="0"/>
        <v>1760000</v>
      </c>
      <c r="AW26" s="43"/>
      <c r="AX26" s="43"/>
      <c r="AY26" s="43"/>
      <c r="AZ26" s="43"/>
      <c r="BA26" s="43"/>
      <c r="BB26" s="43"/>
      <c r="BC26" s="43"/>
      <c r="BD26" s="43"/>
    </row>
    <row r="27" spans="1:56" s="44" customFormat="1" ht="15.75">
      <c r="A27" s="15"/>
      <c r="B27" s="16"/>
      <c r="C27" s="31"/>
      <c r="D27" s="14"/>
      <c r="E27" s="30" t="s">
        <v>3</v>
      </c>
      <c r="F27" s="46">
        <v>0</v>
      </c>
      <c r="G27" s="46">
        <v>0</v>
      </c>
      <c r="H27" s="46">
        <v>0</v>
      </c>
      <c r="I27" s="46">
        <v>0</v>
      </c>
      <c r="J27" s="46">
        <v>62700</v>
      </c>
      <c r="K27" s="46">
        <v>56100</v>
      </c>
      <c r="L27" s="46">
        <v>49500</v>
      </c>
      <c r="M27" s="49">
        <v>42900</v>
      </c>
      <c r="N27" s="46">
        <v>36025</v>
      </c>
      <c r="O27" s="46">
        <v>28600</v>
      </c>
      <c r="P27" s="49">
        <v>20625</v>
      </c>
      <c r="Q27" s="46">
        <v>12375</v>
      </c>
      <c r="R27" s="49">
        <v>4125</v>
      </c>
      <c r="S27" s="46">
        <v>0</v>
      </c>
      <c r="T27" s="49">
        <v>0</v>
      </c>
      <c r="U27" s="46">
        <v>0</v>
      </c>
      <c r="V27" s="49">
        <v>0</v>
      </c>
      <c r="W27" s="46">
        <v>0</v>
      </c>
      <c r="X27" s="49">
        <v>0</v>
      </c>
      <c r="Y27" s="46">
        <v>0</v>
      </c>
      <c r="Z27" s="49">
        <v>0</v>
      </c>
      <c r="AA27" s="46">
        <v>0</v>
      </c>
      <c r="AB27" s="49">
        <v>0</v>
      </c>
      <c r="AC27" s="46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6">
        <f t="shared" si="0"/>
        <v>250250</v>
      </c>
      <c r="AW27" s="43"/>
      <c r="AX27" s="43"/>
      <c r="AY27" s="43"/>
      <c r="AZ27" s="43"/>
      <c r="BA27" s="43"/>
      <c r="BB27" s="43"/>
      <c r="BC27" s="43"/>
      <c r="BD27" s="43"/>
    </row>
    <row r="28" spans="1:56" s="61" customFormat="1" ht="15.75" hidden="1">
      <c r="A28" s="15">
        <v>37483</v>
      </c>
      <c r="B28" s="53"/>
      <c r="C28" s="54" t="s">
        <v>33</v>
      </c>
      <c r="D28" s="55"/>
      <c r="E28" s="56" t="s">
        <v>4</v>
      </c>
      <c r="F28" s="46">
        <v>0</v>
      </c>
      <c r="G28" s="46">
        <v>0</v>
      </c>
      <c r="H28" s="46">
        <v>0</v>
      </c>
      <c r="I28" s="46">
        <v>0</v>
      </c>
      <c r="J28" s="46">
        <v>25000</v>
      </c>
      <c r="K28" s="46">
        <v>0</v>
      </c>
      <c r="L28" s="46">
        <v>0</v>
      </c>
      <c r="M28" s="49">
        <v>0</v>
      </c>
      <c r="N28" s="46">
        <v>0</v>
      </c>
      <c r="O28" s="46">
        <v>0</v>
      </c>
      <c r="P28" s="49">
        <v>0</v>
      </c>
      <c r="Q28" s="46">
        <v>0</v>
      </c>
      <c r="R28" s="49">
        <v>0</v>
      </c>
      <c r="S28" s="46">
        <v>0</v>
      </c>
      <c r="T28" s="49">
        <v>0</v>
      </c>
      <c r="U28" s="46">
        <v>0</v>
      </c>
      <c r="V28" s="49">
        <v>0</v>
      </c>
      <c r="W28" s="46">
        <v>0</v>
      </c>
      <c r="X28" s="49">
        <v>0</v>
      </c>
      <c r="Y28" s="46">
        <v>0</v>
      </c>
      <c r="Z28" s="49">
        <v>0</v>
      </c>
      <c r="AA28" s="46">
        <v>0</v>
      </c>
      <c r="AB28" s="49">
        <v>0</v>
      </c>
      <c r="AC28" s="46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6">
        <f t="shared" si="0"/>
        <v>0</v>
      </c>
      <c r="AW28" s="59"/>
      <c r="AX28" s="59"/>
      <c r="AY28" s="59"/>
      <c r="AZ28" s="59"/>
      <c r="BA28" s="59"/>
      <c r="BB28" s="59"/>
      <c r="BC28" s="59"/>
      <c r="BD28" s="59"/>
    </row>
    <row r="29" spans="1:56" s="44" customFormat="1" ht="15.75" hidden="1">
      <c r="A29" s="15"/>
      <c r="B29" s="16"/>
      <c r="C29" s="31"/>
      <c r="D29" s="14"/>
      <c r="E29" s="30" t="s">
        <v>3</v>
      </c>
      <c r="F29" s="46">
        <v>0</v>
      </c>
      <c r="G29" s="46">
        <v>0</v>
      </c>
      <c r="H29" s="46">
        <v>0</v>
      </c>
      <c r="I29" s="46">
        <v>0</v>
      </c>
      <c r="J29" s="46">
        <v>375</v>
      </c>
      <c r="K29" s="46">
        <v>0</v>
      </c>
      <c r="L29" s="46">
        <v>0</v>
      </c>
      <c r="M29" s="49">
        <v>0</v>
      </c>
      <c r="N29" s="46">
        <v>0</v>
      </c>
      <c r="O29" s="46">
        <v>0</v>
      </c>
      <c r="P29" s="49">
        <v>0</v>
      </c>
      <c r="Q29" s="46">
        <v>0</v>
      </c>
      <c r="R29" s="49">
        <v>0</v>
      </c>
      <c r="S29" s="46">
        <v>0</v>
      </c>
      <c r="T29" s="49">
        <v>0</v>
      </c>
      <c r="U29" s="46">
        <v>0</v>
      </c>
      <c r="V29" s="49">
        <v>0</v>
      </c>
      <c r="W29" s="46">
        <v>0</v>
      </c>
      <c r="X29" s="49">
        <v>0</v>
      </c>
      <c r="Y29" s="46">
        <v>0</v>
      </c>
      <c r="Z29" s="49">
        <v>0</v>
      </c>
      <c r="AA29" s="46">
        <v>0</v>
      </c>
      <c r="AB29" s="49">
        <v>0</v>
      </c>
      <c r="AC29" s="46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6">
        <f t="shared" si="0"/>
        <v>0</v>
      </c>
      <c r="AW29" s="43"/>
      <c r="AX29" s="43"/>
      <c r="AY29" s="43"/>
      <c r="AZ29" s="43"/>
      <c r="BA29" s="43"/>
      <c r="BB29" s="43"/>
      <c r="BC29" s="43"/>
      <c r="BD29" s="43"/>
    </row>
    <row r="30" spans="1:56" s="44" customFormat="1" ht="15.75">
      <c r="A30" s="15">
        <v>37861</v>
      </c>
      <c r="B30" s="16"/>
      <c r="C30" s="31" t="s">
        <v>91</v>
      </c>
      <c r="D30" s="14"/>
      <c r="E30" s="40" t="s">
        <v>4</v>
      </c>
      <c r="F30" s="46">
        <v>0</v>
      </c>
      <c r="G30" s="46">
        <v>0</v>
      </c>
      <c r="H30" s="46">
        <v>0</v>
      </c>
      <c r="I30" s="46">
        <v>0</v>
      </c>
      <c r="J30" s="46">
        <v>65000</v>
      </c>
      <c r="K30" s="46">
        <v>65000</v>
      </c>
      <c r="L30" s="46">
        <v>65000</v>
      </c>
      <c r="M30" s="49">
        <v>65000</v>
      </c>
      <c r="N30" s="46">
        <v>65000</v>
      </c>
      <c r="O30" s="46">
        <v>65000</v>
      </c>
      <c r="P30" s="49">
        <v>65000</v>
      </c>
      <c r="Q30" s="46">
        <v>65000</v>
      </c>
      <c r="R30" s="49">
        <v>65000</v>
      </c>
      <c r="S30" s="46">
        <v>65000</v>
      </c>
      <c r="T30" s="49">
        <v>0</v>
      </c>
      <c r="U30" s="46">
        <v>0</v>
      </c>
      <c r="V30" s="49">
        <v>0</v>
      </c>
      <c r="W30" s="46">
        <v>0</v>
      </c>
      <c r="X30" s="49">
        <v>0</v>
      </c>
      <c r="Y30" s="46">
        <v>0</v>
      </c>
      <c r="Z30" s="49">
        <v>0</v>
      </c>
      <c r="AA30" s="46">
        <v>0</v>
      </c>
      <c r="AB30" s="49">
        <v>0</v>
      </c>
      <c r="AC30" s="46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6">
        <f t="shared" si="0"/>
        <v>585000</v>
      </c>
      <c r="AW30" s="43"/>
      <c r="AX30" s="43"/>
      <c r="AY30" s="43"/>
      <c r="AZ30" s="43"/>
      <c r="BA30" s="43"/>
      <c r="BB30" s="43"/>
      <c r="BC30" s="43"/>
      <c r="BD30" s="43"/>
    </row>
    <row r="31" spans="1:56" s="44" customFormat="1" ht="15.75">
      <c r="A31" s="15"/>
      <c r="B31" s="16"/>
      <c r="C31" s="31"/>
      <c r="D31" s="14"/>
      <c r="E31" s="30" t="s">
        <v>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9">
        <v>0</v>
      </c>
      <c r="N31" s="46">
        <v>0</v>
      </c>
      <c r="O31" s="46">
        <v>0</v>
      </c>
      <c r="P31" s="49">
        <v>0</v>
      </c>
      <c r="Q31" s="46">
        <v>0</v>
      </c>
      <c r="R31" s="49">
        <v>0</v>
      </c>
      <c r="S31" s="46">
        <v>0</v>
      </c>
      <c r="T31" s="49">
        <v>0</v>
      </c>
      <c r="U31" s="46">
        <v>0</v>
      </c>
      <c r="V31" s="49">
        <v>0</v>
      </c>
      <c r="W31" s="46">
        <v>0</v>
      </c>
      <c r="X31" s="49">
        <v>0</v>
      </c>
      <c r="Y31" s="46">
        <v>0</v>
      </c>
      <c r="Z31" s="49">
        <v>0</v>
      </c>
      <c r="AA31" s="46">
        <v>0</v>
      </c>
      <c r="AB31" s="49">
        <v>0</v>
      </c>
      <c r="AC31" s="46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6">
        <f t="shared" si="0"/>
        <v>0</v>
      </c>
      <c r="AW31" s="43"/>
      <c r="AX31" s="43"/>
      <c r="AY31" s="43"/>
      <c r="AZ31" s="43"/>
      <c r="BA31" s="43"/>
      <c r="BB31" s="43"/>
      <c r="BC31" s="43"/>
      <c r="BD31" s="43"/>
    </row>
    <row r="32" spans="1:56" s="44" customFormat="1" ht="15.75">
      <c r="A32" s="15">
        <v>38153</v>
      </c>
      <c r="B32" s="16"/>
      <c r="C32" s="31" t="s">
        <v>34</v>
      </c>
      <c r="D32" s="14"/>
      <c r="E32" s="40" t="s">
        <v>4</v>
      </c>
      <c r="F32" s="46">
        <v>0</v>
      </c>
      <c r="G32" s="46">
        <v>0</v>
      </c>
      <c r="H32" s="46">
        <v>0</v>
      </c>
      <c r="I32" s="46">
        <v>0</v>
      </c>
      <c r="J32" s="46">
        <v>425000</v>
      </c>
      <c r="K32" s="46">
        <v>425000</v>
      </c>
      <c r="L32" s="46">
        <v>425000</v>
      </c>
      <c r="M32" s="49">
        <v>425000</v>
      </c>
      <c r="N32" s="46">
        <v>425000</v>
      </c>
      <c r="O32" s="46">
        <v>425000</v>
      </c>
      <c r="P32" s="49">
        <v>425000</v>
      </c>
      <c r="Q32" s="46">
        <v>425000</v>
      </c>
      <c r="R32" s="49">
        <v>425000</v>
      </c>
      <c r="S32" s="46">
        <v>425000</v>
      </c>
      <c r="T32" s="49">
        <v>425000</v>
      </c>
      <c r="U32" s="46">
        <v>425000</v>
      </c>
      <c r="V32" s="49">
        <v>425000</v>
      </c>
      <c r="W32" s="46">
        <v>425000</v>
      </c>
      <c r="X32" s="49">
        <v>425000</v>
      </c>
      <c r="Y32" s="46">
        <v>425000</v>
      </c>
      <c r="Z32" s="49">
        <v>425000</v>
      </c>
      <c r="AA32" s="46">
        <v>425000</v>
      </c>
      <c r="AB32" s="49">
        <v>425000</v>
      </c>
      <c r="AC32" s="46">
        <v>425000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6">
        <f t="shared" si="0"/>
        <v>8075000</v>
      </c>
      <c r="AW32" s="43"/>
      <c r="AX32" s="43"/>
      <c r="AY32" s="43"/>
      <c r="AZ32" s="43"/>
      <c r="BA32" s="43"/>
      <c r="BB32" s="43"/>
      <c r="BC32" s="43"/>
      <c r="BD32" s="43"/>
    </row>
    <row r="33" spans="1:56" s="44" customFormat="1" ht="15.75">
      <c r="A33" s="15"/>
      <c r="B33" s="16"/>
      <c r="C33" s="31"/>
      <c r="D33" s="14"/>
      <c r="E33" s="30" t="s">
        <v>3</v>
      </c>
      <c r="F33" s="46">
        <v>0</v>
      </c>
      <c r="G33" s="46">
        <v>0</v>
      </c>
      <c r="H33" s="46">
        <v>0</v>
      </c>
      <c r="I33" s="46">
        <v>0</v>
      </c>
      <c r="J33" s="46">
        <v>345737.5</v>
      </c>
      <c r="K33" s="46">
        <v>332987.5</v>
      </c>
      <c r="L33" s="46">
        <v>320237.5</v>
      </c>
      <c r="M33" s="49">
        <v>307487.5</v>
      </c>
      <c r="N33" s="46">
        <v>293675</v>
      </c>
      <c r="O33" s="46">
        <v>278800</v>
      </c>
      <c r="P33" s="49">
        <v>263925</v>
      </c>
      <c r="Q33" s="46">
        <v>247987.5</v>
      </c>
      <c r="R33" s="49">
        <v>230987.5</v>
      </c>
      <c r="S33" s="46">
        <v>213987.5</v>
      </c>
      <c r="T33" s="49">
        <v>192737.5</v>
      </c>
      <c r="U33" s="46">
        <v>175312.5</v>
      </c>
      <c r="V33" s="49">
        <v>157462.5</v>
      </c>
      <c r="W33" s="46">
        <v>139400</v>
      </c>
      <c r="X33" s="49">
        <v>121125</v>
      </c>
      <c r="Y33" s="46">
        <v>102425</v>
      </c>
      <c r="Z33" s="49">
        <v>83300</v>
      </c>
      <c r="AA33" s="46">
        <v>63750</v>
      </c>
      <c r="AB33" s="49">
        <v>42500</v>
      </c>
      <c r="AC33" s="46">
        <v>21250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6">
        <f t="shared" si="0"/>
        <v>3589337.5</v>
      </c>
      <c r="AW33" s="43"/>
      <c r="AX33" s="43"/>
      <c r="AY33" s="43"/>
      <c r="AZ33" s="43"/>
      <c r="BA33" s="43"/>
      <c r="BB33" s="43"/>
      <c r="BC33" s="43"/>
      <c r="BD33" s="43"/>
    </row>
    <row r="34" spans="1:56" s="44" customFormat="1" ht="15.75">
      <c r="A34" s="15">
        <v>38153</v>
      </c>
      <c r="B34" s="16"/>
      <c r="C34" s="31" t="s">
        <v>35</v>
      </c>
      <c r="D34" s="14"/>
      <c r="E34" s="40" t="s">
        <v>4</v>
      </c>
      <c r="F34" s="46">
        <v>0</v>
      </c>
      <c r="G34" s="46">
        <v>0</v>
      </c>
      <c r="H34" s="46">
        <v>0</v>
      </c>
      <c r="I34" s="46">
        <v>0</v>
      </c>
      <c r="J34" s="46">
        <v>75000</v>
      </c>
      <c r="K34" s="46">
        <v>75000</v>
      </c>
      <c r="L34" s="46">
        <v>75000</v>
      </c>
      <c r="M34" s="49">
        <v>75000</v>
      </c>
      <c r="N34" s="46">
        <v>75000</v>
      </c>
      <c r="O34" s="46">
        <v>75000</v>
      </c>
      <c r="P34" s="49">
        <v>75000</v>
      </c>
      <c r="Q34" s="46">
        <v>75000</v>
      </c>
      <c r="R34" s="49">
        <v>75000</v>
      </c>
      <c r="S34" s="46">
        <v>75000</v>
      </c>
      <c r="T34" s="49">
        <v>75000</v>
      </c>
      <c r="U34" s="46">
        <v>75000</v>
      </c>
      <c r="V34" s="49">
        <v>75000</v>
      </c>
      <c r="W34" s="46">
        <v>75000</v>
      </c>
      <c r="X34" s="49">
        <v>75000</v>
      </c>
      <c r="Y34" s="46">
        <v>75000</v>
      </c>
      <c r="Z34" s="49">
        <v>75000</v>
      </c>
      <c r="AA34" s="46">
        <v>75000</v>
      </c>
      <c r="AB34" s="49">
        <v>75000</v>
      </c>
      <c r="AC34" s="46">
        <v>75000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6">
        <f t="shared" si="0"/>
        <v>1425000</v>
      </c>
      <c r="AW34" s="43"/>
      <c r="AX34" s="43"/>
      <c r="AY34" s="43"/>
      <c r="AZ34" s="43"/>
      <c r="BA34" s="43"/>
      <c r="BB34" s="43"/>
      <c r="BC34" s="43"/>
      <c r="BD34" s="43"/>
    </row>
    <row r="35" spans="1:56" s="44" customFormat="1" ht="15.75">
      <c r="A35" s="15"/>
      <c r="B35" s="16"/>
      <c r="C35" s="31"/>
      <c r="D35" s="14"/>
      <c r="E35" s="30" t="s">
        <v>3</v>
      </c>
      <c r="F35" s="46">
        <v>0</v>
      </c>
      <c r="G35" s="46">
        <v>0</v>
      </c>
      <c r="H35" s="46">
        <v>0</v>
      </c>
      <c r="I35" s="46">
        <v>0</v>
      </c>
      <c r="J35" s="46">
        <v>61012.5</v>
      </c>
      <c r="K35" s="46">
        <v>58762.5</v>
      </c>
      <c r="L35" s="46">
        <v>56512.5</v>
      </c>
      <c r="M35" s="49">
        <v>54262.5</v>
      </c>
      <c r="N35" s="46">
        <v>51825</v>
      </c>
      <c r="O35" s="46">
        <v>49200</v>
      </c>
      <c r="P35" s="49">
        <v>46575</v>
      </c>
      <c r="Q35" s="46">
        <v>43762.5</v>
      </c>
      <c r="R35" s="49">
        <v>40762.5</v>
      </c>
      <c r="S35" s="46">
        <v>37762.5</v>
      </c>
      <c r="T35" s="49">
        <v>34012.5</v>
      </c>
      <c r="U35" s="46">
        <v>30937.5</v>
      </c>
      <c r="V35" s="49">
        <v>27787.5</v>
      </c>
      <c r="W35" s="46">
        <v>24600</v>
      </c>
      <c r="X35" s="49">
        <v>21375</v>
      </c>
      <c r="Y35" s="46">
        <v>18075</v>
      </c>
      <c r="Z35" s="49">
        <v>14700</v>
      </c>
      <c r="AA35" s="46">
        <v>11250</v>
      </c>
      <c r="AB35" s="49">
        <v>7500</v>
      </c>
      <c r="AC35" s="46">
        <v>3750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6">
        <f t="shared" si="0"/>
        <v>633412.5</v>
      </c>
      <c r="AW35" s="43"/>
      <c r="AX35" s="43"/>
      <c r="AY35" s="43"/>
      <c r="AZ35" s="43"/>
      <c r="BA35" s="43"/>
      <c r="BB35" s="43"/>
      <c r="BC35" s="43"/>
      <c r="BD35" s="43"/>
    </row>
    <row r="36" spans="1:56" s="61" customFormat="1" ht="15.75">
      <c r="A36" s="52">
        <v>38153</v>
      </c>
      <c r="B36" s="53"/>
      <c r="C36" s="54" t="s">
        <v>36</v>
      </c>
      <c r="D36" s="55"/>
      <c r="E36" s="56" t="s">
        <v>4</v>
      </c>
      <c r="F36" s="46">
        <v>0</v>
      </c>
      <c r="G36" s="46">
        <v>0</v>
      </c>
      <c r="H36" s="46">
        <v>0</v>
      </c>
      <c r="I36" s="46">
        <v>0</v>
      </c>
      <c r="J36" s="46">
        <v>16000</v>
      </c>
      <c r="K36" s="46">
        <v>15000</v>
      </c>
      <c r="L36" s="46">
        <v>15000</v>
      </c>
      <c r="M36" s="49">
        <v>15000</v>
      </c>
      <c r="N36" s="46">
        <v>15000</v>
      </c>
      <c r="O36" s="46">
        <v>10000</v>
      </c>
      <c r="P36" s="49">
        <v>10000</v>
      </c>
      <c r="Q36" s="46">
        <v>10000</v>
      </c>
      <c r="R36" s="49">
        <v>10000</v>
      </c>
      <c r="S36" s="46">
        <v>10000</v>
      </c>
      <c r="T36" s="49">
        <v>0</v>
      </c>
      <c r="U36" s="46">
        <v>0</v>
      </c>
      <c r="V36" s="49">
        <v>0</v>
      </c>
      <c r="W36" s="46">
        <v>0</v>
      </c>
      <c r="X36" s="49">
        <v>0</v>
      </c>
      <c r="Y36" s="46">
        <v>0</v>
      </c>
      <c r="Z36" s="49">
        <v>0</v>
      </c>
      <c r="AA36" s="46">
        <v>0</v>
      </c>
      <c r="AB36" s="49">
        <v>0</v>
      </c>
      <c r="AC36" s="46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6">
        <f t="shared" si="0"/>
        <v>110000</v>
      </c>
      <c r="AW36" s="59"/>
      <c r="AX36" s="59"/>
      <c r="AY36" s="59"/>
      <c r="AZ36" s="59"/>
      <c r="BA36" s="59"/>
      <c r="BB36" s="59"/>
      <c r="BC36" s="59"/>
      <c r="BD36" s="59"/>
    </row>
    <row r="37" spans="1:56" s="44" customFormat="1" ht="15.75">
      <c r="A37" s="42"/>
      <c r="B37" s="33"/>
      <c r="C37" s="45"/>
      <c r="D37" s="43"/>
      <c r="E37" s="176" t="s">
        <v>3</v>
      </c>
      <c r="F37" s="49">
        <v>0</v>
      </c>
      <c r="G37" s="49">
        <v>0</v>
      </c>
      <c r="H37" s="49">
        <v>0</v>
      </c>
      <c r="I37" s="49">
        <v>0</v>
      </c>
      <c r="J37" s="49">
        <v>4417.5</v>
      </c>
      <c r="K37" s="49">
        <v>3937.5</v>
      </c>
      <c r="L37" s="49">
        <v>3487.5</v>
      </c>
      <c r="M37" s="49">
        <v>3037.5</v>
      </c>
      <c r="N37" s="49">
        <v>2550</v>
      </c>
      <c r="O37" s="49">
        <v>2025</v>
      </c>
      <c r="P37" s="49">
        <v>1675</v>
      </c>
      <c r="Q37" s="49">
        <v>1300</v>
      </c>
      <c r="R37" s="49">
        <v>900</v>
      </c>
      <c r="S37" s="49">
        <v>500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6">
        <f t="shared" si="0"/>
        <v>19412.5</v>
      </c>
      <c r="AW37" s="43"/>
      <c r="AX37" s="43"/>
      <c r="AY37" s="43"/>
      <c r="AZ37" s="43"/>
      <c r="BA37" s="43"/>
      <c r="BB37" s="43"/>
      <c r="BC37" s="43"/>
      <c r="BD37" s="43"/>
    </row>
    <row r="38" spans="1:56" s="44" customFormat="1" ht="15.75">
      <c r="A38" s="42">
        <v>38582</v>
      </c>
      <c r="B38" s="33"/>
      <c r="C38" s="45" t="s">
        <v>92</v>
      </c>
      <c r="D38" s="43"/>
      <c r="E38" s="177" t="s">
        <v>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13750</v>
      </c>
      <c r="M38" s="49">
        <v>13750</v>
      </c>
      <c r="N38" s="49">
        <v>13750</v>
      </c>
      <c r="O38" s="49">
        <v>13750</v>
      </c>
      <c r="P38" s="49">
        <v>13750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6">
        <f t="shared" si="0"/>
        <v>68750</v>
      </c>
      <c r="AW38" s="43"/>
      <c r="AX38" s="43"/>
      <c r="AY38" s="43"/>
      <c r="AZ38" s="43"/>
      <c r="BA38" s="43"/>
      <c r="BB38" s="43"/>
      <c r="BC38" s="43"/>
      <c r="BD38" s="43"/>
    </row>
    <row r="39" spans="1:56" s="44" customFormat="1" ht="15.75">
      <c r="A39" s="42"/>
      <c r="B39" s="33"/>
      <c r="C39" s="45"/>
      <c r="D39" s="43"/>
      <c r="E39" s="176" t="s">
        <v>3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6">
        <f t="shared" si="0"/>
        <v>0</v>
      </c>
      <c r="AW39" s="43"/>
      <c r="AX39" s="43"/>
      <c r="AY39" s="43"/>
      <c r="AZ39" s="43"/>
      <c r="BA39" s="43"/>
      <c r="BB39" s="43"/>
      <c r="BC39" s="43"/>
      <c r="BD39" s="43"/>
    </row>
    <row r="40" spans="1:56" s="61" customFormat="1" ht="15.75">
      <c r="A40" s="185">
        <v>38791</v>
      </c>
      <c r="B40" s="57"/>
      <c r="C40" s="58" t="s">
        <v>34</v>
      </c>
      <c r="D40" s="59"/>
      <c r="E40" s="60" t="s">
        <v>4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105000</v>
      </c>
      <c r="M40" s="49">
        <v>105000</v>
      </c>
      <c r="N40" s="49">
        <v>105000</v>
      </c>
      <c r="O40" s="49">
        <v>105000</v>
      </c>
      <c r="P40" s="49">
        <v>105000</v>
      </c>
      <c r="Q40" s="49">
        <v>105000</v>
      </c>
      <c r="R40" s="49">
        <v>100000</v>
      </c>
      <c r="S40" s="49">
        <v>100000</v>
      </c>
      <c r="T40" s="49">
        <v>100000</v>
      </c>
      <c r="U40" s="49">
        <v>100000</v>
      </c>
      <c r="V40" s="49">
        <v>100000</v>
      </c>
      <c r="W40" s="49">
        <v>100000</v>
      </c>
      <c r="X40" s="49">
        <v>100000</v>
      </c>
      <c r="Y40" s="49">
        <v>100000</v>
      </c>
      <c r="Z40" s="49">
        <v>100000</v>
      </c>
      <c r="AA40" s="49">
        <v>100000</v>
      </c>
      <c r="AB40" s="49">
        <v>100000</v>
      </c>
      <c r="AC40" s="49">
        <v>100000</v>
      </c>
      <c r="AD40" s="49">
        <v>100000</v>
      </c>
      <c r="AE40" s="49">
        <v>100000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6">
        <f t="shared" si="0"/>
        <v>2030000</v>
      </c>
      <c r="AW40" s="59"/>
      <c r="AX40" s="59"/>
      <c r="AY40" s="59"/>
      <c r="AZ40" s="59"/>
      <c r="BA40" s="59"/>
      <c r="BB40" s="59"/>
      <c r="BC40" s="59"/>
      <c r="BD40" s="59"/>
    </row>
    <row r="41" spans="1:56" s="44" customFormat="1" ht="15.75">
      <c r="A41" s="15"/>
      <c r="B41" s="16"/>
      <c r="C41" s="31"/>
      <c r="D41" s="14"/>
      <c r="E41" s="30" t="s">
        <v>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86825</v>
      </c>
      <c r="M41" s="49">
        <v>80525</v>
      </c>
      <c r="N41" s="46">
        <v>74750</v>
      </c>
      <c r="O41" s="46">
        <v>70287.5</v>
      </c>
      <c r="P41" s="49">
        <v>65825</v>
      </c>
      <c r="Q41" s="46">
        <v>61625</v>
      </c>
      <c r="R41" s="49">
        <v>57425</v>
      </c>
      <c r="S41" s="46">
        <v>53425</v>
      </c>
      <c r="T41" s="49">
        <v>48425</v>
      </c>
      <c r="U41" s="46">
        <v>44425</v>
      </c>
      <c r="V41" s="49">
        <v>40325</v>
      </c>
      <c r="W41" s="46">
        <v>36325</v>
      </c>
      <c r="X41" s="49">
        <v>32325</v>
      </c>
      <c r="Y41" s="46">
        <v>28325</v>
      </c>
      <c r="Z41" s="49">
        <v>24325</v>
      </c>
      <c r="AA41" s="46">
        <v>20325</v>
      </c>
      <c r="AB41" s="49">
        <v>16325</v>
      </c>
      <c r="AC41" s="46">
        <v>12325</v>
      </c>
      <c r="AD41" s="49">
        <v>8325</v>
      </c>
      <c r="AE41" s="49">
        <v>4200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6">
        <f t="shared" si="0"/>
        <v>866662.5</v>
      </c>
      <c r="AW41" s="43"/>
      <c r="AX41" s="43"/>
      <c r="AY41" s="43"/>
      <c r="AZ41" s="43"/>
      <c r="BA41" s="43"/>
      <c r="BB41" s="43"/>
      <c r="BC41" s="43"/>
      <c r="BD41" s="43"/>
    </row>
    <row r="42" spans="1:56" s="61" customFormat="1" ht="15.75">
      <c r="A42" s="52">
        <v>38791</v>
      </c>
      <c r="B42" s="53"/>
      <c r="C42" s="54" t="s">
        <v>75</v>
      </c>
      <c r="D42" s="55"/>
      <c r="E42" s="56" t="s">
        <v>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188">
        <v>45000</v>
      </c>
      <c r="L42" s="46">
        <v>45000</v>
      </c>
      <c r="M42" s="49">
        <v>45000</v>
      </c>
      <c r="N42" s="46">
        <v>45000</v>
      </c>
      <c r="O42" s="46">
        <v>45000</v>
      </c>
      <c r="P42" s="49">
        <v>40000</v>
      </c>
      <c r="Q42" s="46">
        <v>40000</v>
      </c>
      <c r="R42" s="49">
        <v>40000</v>
      </c>
      <c r="S42" s="46">
        <v>40000</v>
      </c>
      <c r="T42" s="49">
        <v>40000</v>
      </c>
      <c r="U42" s="46">
        <v>40000</v>
      </c>
      <c r="V42" s="49">
        <v>40000</v>
      </c>
      <c r="W42" s="46">
        <v>40000</v>
      </c>
      <c r="X42" s="49">
        <v>40000</v>
      </c>
      <c r="Y42" s="46">
        <v>40000</v>
      </c>
      <c r="Z42" s="49">
        <v>40000</v>
      </c>
      <c r="AA42" s="46">
        <v>40000</v>
      </c>
      <c r="AB42" s="49">
        <v>40000</v>
      </c>
      <c r="AC42" s="46">
        <v>40000</v>
      </c>
      <c r="AD42" s="49">
        <v>40000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6">
        <f t="shared" si="0"/>
        <v>825000</v>
      </c>
      <c r="AW42" s="59"/>
      <c r="AX42" s="59"/>
      <c r="AY42" s="59"/>
      <c r="AZ42" s="59"/>
      <c r="BA42" s="59"/>
      <c r="BB42" s="59"/>
      <c r="BC42" s="59"/>
      <c r="BD42" s="59"/>
    </row>
    <row r="43" spans="1:56" s="44" customFormat="1" ht="15.75">
      <c r="A43" s="15"/>
      <c r="B43" s="16"/>
      <c r="C43" s="31"/>
      <c r="D43" s="14"/>
      <c r="E43" s="30" t="s">
        <v>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182">
        <v>18562.5</v>
      </c>
      <c r="L43" s="46">
        <v>33490</v>
      </c>
      <c r="M43" s="49">
        <v>30790</v>
      </c>
      <c r="N43" s="46">
        <v>28315</v>
      </c>
      <c r="O43" s="46">
        <v>26402.5</v>
      </c>
      <c r="P43" s="49">
        <v>24490</v>
      </c>
      <c r="Q43" s="46">
        <v>22890</v>
      </c>
      <c r="R43" s="49">
        <v>21290</v>
      </c>
      <c r="S43" s="46">
        <v>19690</v>
      </c>
      <c r="T43" s="49">
        <v>17690</v>
      </c>
      <c r="U43" s="46">
        <v>16090</v>
      </c>
      <c r="V43" s="49">
        <v>14450</v>
      </c>
      <c r="W43" s="46">
        <v>12850</v>
      </c>
      <c r="X43" s="49">
        <v>11250</v>
      </c>
      <c r="Y43" s="46">
        <v>9650</v>
      </c>
      <c r="Z43" s="49">
        <v>8050</v>
      </c>
      <c r="AA43" s="46">
        <v>6450</v>
      </c>
      <c r="AB43" s="49">
        <v>4850</v>
      </c>
      <c r="AC43" s="46">
        <v>3250</v>
      </c>
      <c r="AD43" s="49">
        <v>1650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6">
        <f t="shared" si="0"/>
        <v>332150</v>
      </c>
      <c r="AW43" s="43"/>
      <c r="AX43" s="43"/>
      <c r="AY43" s="43"/>
      <c r="AZ43" s="43"/>
      <c r="BA43" s="43"/>
      <c r="BB43" s="43"/>
      <c r="BC43" s="43"/>
      <c r="BD43" s="43"/>
    </row>
    <row r="44" spans="1:56" s="61" customFormat="1" ht="15.75">
      <c r="A44" s="52">
        <v>38791</v>
      </c>
      <c r="B44" s="57"/>
      <c r="C44" s="58" t="s">
        <v>76</v>
      </c>
      <c r="D44" s="59"/>
      <c r="E44" s="60" t="s">
        <v>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40000</v>
      </c>
      <c r="M44" s="49">
        <v>40000</v>
      </c>
      <c r="N44" s="46">
        <v>35000</v>
      </c>
      <c r="O44" s="46">
        <v>35000</v>
      </c>
      <c r="P44" s="49">
        <v>35000</v>
      </c>
      <c r="Q44" s="46">
        <v>0</v>
      </c>
      <c r="R44" s="49">
        <v>0</v>
      </c>
      <c r="S44" s="46">
        <v>0</v>
      </c>
      <c r="T44" s="49">
        <v>0</v>
      </c>
      <c r="U44" s="46">
        <v>0</v>
      </c>
      <c r="V44" s="49">
        <v>0</v>
      </c>
      <c r="W44" s="46">
        <v>0</v>
      </c>
      <c r="X44" s="49">
        <v>0</v>
      </c>
      <c r="Y44" s="46">
        <v>0</v>
      </c>
      <c r="Z44" s="49">
        <v>0</v>
      </c>
      <c r="AA44" s="46">
        <v>0</v>
      </c>
      <c r="AB44" s="49">
        <v>0</v>
      </c>
      <c r="AC44" s="46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6">
        <f t="shared" si="0"/>
        <v>185000</v>
      </c>
      <c r="AW44" s="59"/>
      <c r="AX44" s="59"/>
      <c r="AY44" s="59"/>
      <c r="AZ44" s="59"/>
      <c r="BA44" s="59"/>
      <c r="BB44" s="59"/>
      <c r="BC44" s="59"/>
      <c r="BD44" s="59"/>
    </row>
    <row r="45" spans="1:56" s="44" customFormat="1" ht="15.75">
      <c r="A45" s="15"/>
      <c r="B45" s="16"/>
      <c r="C45" s="186"/>
      <c r="D45" s="187"/>
      <c r="E45" s="81" t="s">
        <v>3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8975</v>
      </c>
      <c r="M45" s="50">
        <v>6575</v>
      </c>
      <c r="N45" s="50">
        <v>4375</v>
      </c>
      <c r="O45" s="50">
        <v>2887.5</v>
      </c>
      <c r="P45" s="50">
        <v>1400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46">
        <f t="shared" si="0"/>
        <v>24212.5</v>
      </c>
      <c r="AW45" s="43"/>
      <c r="AX45" s="43"/>
      <c r="AY45" s="43"/>
      <c r="AZ45" s="43"/>
      <c r="BA45" s="43"/>
      <c r="BB45" s="43"/>
      <c r="BC45" s="43"/>
      <c r="BD45" s="43"/>
    </row>
    <row r="46" spans="1:56" s="61" customFormat="1" ht="15.75" hidden="1">
      <c r="A46" s="52"/>
      <c r="B46" s="53"/>
      <c r="C46" s="54"/>
      <c r="D46" s="55"/>
      <c r="E46" s="56" t="s">
        <v>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9">
        <v>0</v>
      </c>
      <c r="N46" s="46">
        <v>0</v>
      </c>
      <c r="O46" s="46">
        <v>0</v>
      </c>
      <c r="P46" s="49">
        <v>0</v>
      </c>
      <c r="Q46" s="46">
        <v>0</v>
      </c>
      <c r="R46" s="49">
        <v>0</v>
      </c>
      <c r="S46" s="46">
        <v>0</v>
      </c>
      <c r="T46" s="49">
        <v>0</v>
      </c>
      <c r="U46" s="46">
        <v>0</v>
      </c>
      <c r="V46" s="49">
        <v>0</v>
      </c>
      <c r="W46" s="46">
        <v>0</v>
      </c>
      <c r="X46" s="49">
        <v>0</v>
      </c>
      <c r="Y46" s="46">
        <v>0</v>
      </c>
      <c r="Z46" s="49">
        <v>0</v>
      </c>
      <c r="AA46" s="46">
        <v>0</v>
      </c>
      <c r="AB46" s="49">
        <v>0</v>
      </c>
      <c r="AC46" s="46">
        <v>0</v>
      </c>
      <c r="AD46" s="49">
        <v>0</v>
      </c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6">
        <f aca="true" t="shared" si="1" ref="AV46:AV53">SUM(K46:AQ46)</f>
        <v>0</v>
      </c>
      <c r="AW46" s="59"/>
      <c r="AX46" s="59"/>
      <c r="AY46" s="59"/>
      <c r="AZ46" s="59"/>
      <c r="BA46" s="59"/>
      <c r="BB46" s="59"/>
      <c r="BC46" s="59"/>
      <c r="BD46" s="59"/>
    </row>
    <row r="47" spans="1:56" s="44" customFormat="1" ht="15.75" hidden="1">
      <c r="A47" s="15"/>
      <c r="B47" s="16"/>
      <c r="C47" s="31"/>
      <c r="D47" s="14"/>
      <c r="E47" s="30" t="s">
        <v>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9">
        <v>0</v>
      </c>
      <c r="N47" s="46">
        <v>0</v>
      </c>
      <c r="O47" s="46">
        <v>0</v>
      </c>
      <c r="P47" s="49">
        <v>0</v>
      </c>
      <c r="Q47" s="46">
        <v>0</v>
      </c>
      <c r="R47" s="49">
        <v>0</v>
      </c>
      <c r="S47" s="46">
        <v>0</v>
      </c>
      <c r="T47" s="49">
        <v>0</v>
      </c>
      <c r="U47" s="46">
        <v>0</v>
      </c>
      <c r="V47" s="49">
        <v>0</v>
      </c>
      <c r="W47" s="46">
        <v>0</v>
      </c>
      <c r="X47" s="49">
        <v>0</v>
      </c>
      <c r="Y47" s="46">
        <v>0</v>
      </c>
      <c r="Z47" s="49">
        <v>0</v>
      </c>
      <c r="AA47" s="46">
        <v>0</v>
      </c>
      <c r="AB47" s="49">
        <v>0</v>
      </c>
      <c r="AC47" s="46">
        <v>0</v>
      </c>
      <c r="AD47" s="49">
        <v>0</v>
      </c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6">
        <f t="shared" si="1"/>
        <v>0</v>
      </c>
      <c r="AW47" s="43"/>
      <c r="AX47" s="43"/>
      <c r="AY47" s="43"/>
      <c r="AZ47" s="43"/>
      <c r="BA47" s="43"/>
      <c r="BB47" s="43"/>
      <c r="BC47" s="43"/>
      <c r="BD47" s="43"/>
    </row>
    <row r="48" spans="1:56" s="44" customFormat="1" ht="15.75" hidden="1">
      <c r="A48" s="52"/>
      <c r="B48" s="16"/>
      <c r="C48" s="31"/>
      <c r="D48" s="14"/>
      <c r="E48" s="40" t="s">
        <v>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9">
        <v>0</v>
      </c>
      <c r="N48" s="46">
        <v>0</v>
      </c>
      <c r="O48" s="46">
        <v>0</v>
      </c>
      <c r="P48" s="49">
        <v>0</v>
      </c>
      <c r="Q48" s="46">
        <v>0</v>
      </c>
      <c r="R48" s="49">
        <v>0</v>
      </c>
      <c r="S48" s="46">
        <v>0</v>
      </c>
      <c r="T48" s="49">
        <v>0</v>
      </c>
      <c r="U48" s="46">
        <v>0</v>
      </c>
      <c r="V48" s="49">
        <v>0</v>
      </c>
      <c r="W48" s="46">
        <v>0</v>
      </c>
      <c r="X48" s="49">
        <v>0</v>
      </c>
      <c r="Y48" s="46">
        <v>0</v>
      </c>
      <c r="Z48" s="49">
        <v>0</v>
      </c>
      <c r="AA48" s="46">
        <v>0</v>
      </c>
      <c r="AB48" s="49">
        <v>0</v>
      </c>
      <c r="AC48" s="46">
        <v>0</v>
      </c>
      <c r="AD48" s="49">
        <v>0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6">
        <f t="shared" si="1"/>
        <v>0</v>
      </c>
      <c r="AW48" s="43"/>
      <c r="AX48" s="43"/>
      <c r="AY48" s="43"/>
      <c r="AZ48" s="43"/>
      <c r="BA48" s="43"/>
      <c r="BB48" s="43"/>
      <c r="BC48" s="43"/>
      <c r="BD48" s="43"/>
    </row>
    <row r="49" spans="1:56" s="44" customFormat="1" ht="15.75" hidden="1">
      <c r="A49" s="15"/>
      <c r="B49" s="16"/>
      <c r="C49" s="31"/>
      <c r="D49" s="14"/>
      <c r="E49" s="30" t="s">
        <v>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9">
        <v>0</v>
      </c>
      <c r="N49" s="46">
        <v>0</v>
      </c>
      <c r="O49" s="46">
        <v>0</v>
      </c>
      <c r="P49" s="49">
        <v>0</v>
      </c>
      <c r="Q49" s="46">
        <v>0</v>
      </c>
      <c r="R49" s="49">
        <v>0</v>
      </c>
      <c r="S49" s="46">
        <v>0</v>
      </c>
      <c r="T49" s="49">
        <v>0</v>
      </c>
      <c r="U49" s="46">
        <v>0</v>
      </c>
      <c r="V49" s="49">
        <v>0</v>
      </c>
      <c r="W49" s="46">
        <v>0</v>
      </c>
      <c r="X49" s="49">
        <v>0</v>
      </c>
      <c r="Y49" s="46">
        <v>0</v>
      </c>
      <c r="Z49" s="49">
        <v>0</v>
      </c>
      <c r="AA49" s="46">
        <v>0</v>
      </c>
      <c r="AB49" s="49">
        <v>0</v>
      </c>
      <c r="AC49" s="46">
        <v>0</v>
      </c>
      <c r="AD49" s="49">
        <v>0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">
        <f t="shared" si="1"/>
        <v>0</v>
      </c>
      <c r="AW49" s="43"/>
      <c r="AX49" s="43"/>
      <c r="AY49" s="43"/>
      <c r="AZ49" s="43"/>
      <c r="BA49" s="43"/>
      <c r="BB49" s="43"/>
      <c r="BC49" s="43"/>
      <c r="BD49" s="43"/>
    </row>
    <row r="50" spans="1:56" s="44" customFormat="1" ht="15.75" hidden="1">
      <c r="A50" s="52"/>
      <c r="B50" s="16"/>
      <c r="C50" s="31"/>
      <c r="D50" s="14"/>
      <c r="E50" s="40" t="s">
        <v>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9">
        <v>0</v>
      </c>
      <c r="N50" s="46">
        <v>0</v>
      </c>
      <c r="O50" s="46">
        <v>0</v>
      </c>
      <c r="P50" s="49">
        <v>0</v>
      </c>
      <c r="Q50" s="46">
        <v>0</v>
      </c>
      <c r="R50" s="49">
        <v>0</v>
      </c>
      <c r="S50" s="46">
        <v>0</v>
      </c>
      <c r="T50" s="49">
        <v>0</v>
      </c>
      <c r="U50" s="46">
        <v>0</v>
      </c>
      <c r="V50" s="49">
        <v>0</v>
      </c>
      <c r="W50" s="46">
        <v>0</v>
      </c>
      <c r="X50" s="49">
        <v>0</v>
      </c>
      <c r="Y50" s="46">
        <v>0</v>
      </c>
      <c r="Z50" s="49">
        <v>0</v>
      </c>
      <c r="AA50" s="46">
        <v>0</v>
      </c>
      <c r="AB50" s="49">
        <v>0</v>
      </c>
      <c r="AC50" s="46">
        <v>0</v>
      </c>
      <c r="AD50" s="49">
        <v>0</v>
      </c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6">
        <f t="shared" si="1"/>
        <v>0</v>
      </c>
      <c r="AW50" s="43"/>
      <c r="AX50" s="43"/>
      <c r="AY50" s="43"/>
      <c r="AZ50" s="43"/>
      <c r="BA50" s="43"/>
      <c r="BB50" s="43"/>
      <c r="BC50" s="43"/>
      <c r="BD50" s="43"/>
    </row>
    <row r="51" spans="1:56" s="44" customFormat="1" ht="15.75" hidden="1">
      <c r="A51" s="15"/>
      <c r="B51" s="16"/>
      <c r="C51" s="31"/>
      <c r="D51" s="14"/>
      <c r="E51" s="30" t="s">
        <v>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9">
        <v>0</v>
      </c>
      <c r="N51" s="46">
        <v>0</v>
      </c>
      <c r="O51" s="46">
        <v>0</v>
      </c>
      <c r="P51" s="49">
        <v>0</v>
      </c>
      <c r="Q51" s="46">
        <v>0</v>
      </c>
      <c r="R51" s="49">
        <v>0</v>
      </c>
      <c r="S51" s="46">
        <v>0</v>
      </c>
      <c r="T51" s="49">
        <v>0</v>
      </c>
      <c r="U51" s="46">
        <v>0</v>
      </c>
      <c r="V51" s="49">
        <v>0</v>
      </c>
      <c r="W51" s="46">
        <v>0</v>
      </c>
      <c r="X51" s="49">
        <v>0</v>
      </c>
      <c r="Y51" s="46">
        <v>0</v>
      </c>
      <c r="Z51" s="49">
        <v>0</v>
      </c>
      <c r="AA51" s="46">
        <v>0</v>
      </c>
      <c r="AB51" s="49">
        <v>0</v>
      </c>
      <c r="AC51" s="46">
        <v>0</v>
      </c>
      <c r="AD51" s="49">
        <v>0</v>
      </c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6">
        <f t="shared" si="1"/>
        <v>0</v>
      </c>
      <c r="AW51" s="43"/>
      <c r="AX51" s="43"/>
      <c r="AY51" s="43"/>
      <c r="AZ51" s="43"/>
      <c r="BA51" s="43"/>
      <c r="BB51" s="43"/>
      <c r="BC51" s="43"/>
      <c r="BD51" s="43"/>
    </row>
    <row r="52" spans="1:56" s="44" customFormat="1" ht="15.75" hidden="1">
      <c r="A52" s="15"/>
      <c r="B52" s="16"/>
      <c r="C52" s="31"/>
      <c r="D52" s="14"/>
      <c r="E52" s="40" t="s">
        <v>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9">
        <v>0</v>
      </c>
      <c r="N52" s="46">
        <v>0</v>
      </c>
      <c r="O52" s="46">
        <v>0</v>
      </c>
      <c r="P52" s="49">
        <v>0</v>
      </c>
      <c r="Q52" s="46">
        <v>0</v>
      </c>
      <c r="R52" s="49">
        <v>0</v>
      </c>
      <c r="S52" s="46">
        <v>0</v>
      </c>
      <c r="T52" s="49">
        <v>0</v>
      </c>
      <c r="U52" s="46">
        <v>0</v>
      </c>
      <c r="V52" s="49">
        <v>0</v>
      </c>
      <c r="W52" s="46">
        <v>0</v>
      </c>
      <c r="X52" s="49">
        <v>0</v>
      </c>
      <c r="Y52" s="46">
        <v>0</v>
      </c>
      <c r="Z52" s="49">
        <v>0</v>
      </c>
      <c r="AA52" s="46">
        <v>0</v>
      </c>
      <c r="AB52" s="49">
        <v>0</v>
      </c>
      <c r="AC52" s="49">
        <v>0</v>
      </c>
      <c r="AD52" s="49">
        <v>0</v>
      </c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6">
        <f t="shared" si="1"/>
        <v>0</v>
      </c>
      <c r="AW52" s="43"/>
      <c r="AX52" s="43"/>
      <c r="AY52" s="43"/>
      <c r="AZ52" s="43"/>
      <c r="BA52" s="43"/>
      <c r="BB52" s="43"/>
      <c r="BC52" s="43"/>
      <c r="BD52" s="43"/>
    </row>
    <row r="53" spans="1:56" s="44" customFormat="1" ht="15.75" hidden="1">
      <c r="A53" s="15"/>
      <c r="B53" s="16"/>
      <c r="C53" s="31"/>
      <c r="D53" s="14"/>
      <c r="E53" s="30" t="s">
        <v>3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/>
      <c r="AQ53" s="49"/>
      <c r="AR53" s="49"/>
      <c r="AS53" s="49"/>
      <c r="AT53" s="49"/>
      <c r="AU53" s="49"/>
      <c r="AV53" s="46">
        <f t="shared" si="1"/>
        <v>0</v>
      </c>
      <c r="AW53" s="43"/>
      <c r="AX53" s="43"/>
      <c r="AY53" s="43"/>
      <c r="AZ53" s="43"/>
      <c r="BA53" s="43"/>
      <c r="BB53" s="43"/>
      <c r="BC53" s="43"/>
      <c r="BD53" s="43"/>
    </row>
    <row r="54" spans="1:56" s="44" customFormat="1" ht="15.75">
      <c r="A54" s="15"/>
      <c r="B54" s="16"/>
      <c r="C54" s="39" t="s">
        <v>0</v>
      </c>
      <c r="D54" s="14"/>
      <c r="E54" s="13"/>
      <c r="F54" s="47">
        <f>SUM(F52,F50,F48,F46,F44,F42,F40,F38,F36,F34,F32,F30,F28,F26,F24,F22,F20,F18,F16,F14,F12,F10,F8)</f>
        <v>0</v>
      </c>
      <c r="G54" s="47">
        <f aca="true" t="shared" si="2" ref="G54:AB54">SUM(G52,G50,G48,G46,G44,G42,G40,G38,G36,G34,G32,G30,G28,G26,G24,G22,G20,G18,G16,G14,G12,G10,G8)</f>
        <v>0</v>
      </c>
      <c r="H54" s="47">
        <f t="shared" si="2"/>
        <v>0</v>
      </c>
      <c r="I54" s="47">
        <f t="shared" si="2"/>
        <v>0</v>
      </c>
      <c r="J54" s="47">
        <f t="shared" si="2"/>
        <v>3123256</v>
      </c>
      <c r="K54" s="47">
        <f>SUM(K52,K50,K48,K46,K44,K42,K40,K38,K36,K34,K32,K30,K28,K26,K24,K22,K20,K18,K16,K14,K12,K10,K8)</f>
        <v>2908170</v>
      </c>
      <c r="L54" s="47">
        <f>SUM(L52,L50,L48,L46,L44,L42,L40,L38,L36,L34,L32,L30,L28,L26,L24,L22,L20,L18,L16,L14,L12,L10,L8)</f>
        <v>3096920</v>
      </c>
      <c r="M54" s="47">
        <f t="shared" si="2"/>
        <v>3096920</v>
      </c>
      <c r="N54" s="47">
        <f t="shared" si="2"/>
        <v>3091920</v>
      </c>
      <c r="O54" s="47">
        <f>SUM(O52,O50,O48,O46,O44,O42,O40,O38,O36,O34,O32,O30,O28,O26,O24,O22,O20,O18,O16,O14,O12,O10,O8)</f>
        <v>3086920</v>
      </c>
      <c r="P54" s="47">
        <f t="shared" si="2"/>
        <v>2881941</v>
      </c>
      <c r="Q54" s="47">
        <f t="shared" si="2"/>
        <v>2633191</v>
      </c>
      <c r="R54" s="47">
        <f t="shared" si="2"/>
        <v>2628191</v>
      </c>
      <c r="S54" s="47">
        <f t="shared" si="2"/>
        <v>2403191</v>
      </c>
      <c r="T54" s="47">
        <f t="shared" si="2"/>
        <v>2323191</v>
      </c>
      <c r="U54" s="47">
        <f t="shared" si="2"/>
        <v>1238134</v>
      </c>
      <c r="V54" s="47">
        <f t="shared" si="2"/>
        <v>1238134</v>
      </c>
      <c r="W54" s="47">
        <f t="shared" si="2"/>
        <v>1238134</v>
      </c>
      <c r="X54" s="47">
        <f t="shared" si="2"/>
        <v>1238134</v>
      </c>
      <c r="Y54" s="47">
        <f t="shared" si="2"/>
        <v>1238134</v>
      </c>
      <c r="Z54" s="47">
        <f t="shared" si="2"/>
        <v>1235000</v>
      </c>
      <c r="AA54" s="47">
        <f t="shared" si="2"/>
        <v>1235000</v>
      </c>
      <c r="AB54" s="47">
        <f t="shared" si="2"/>
        <v>1235000</v>
      </c>
      <c r="AC54" s="47">
        <f>SUM(AC52,AC50,AC48,AC46,AC44,AC42,AC40,AC38,AC36,AC34,AC32,AC30,AC28,AC26,AC24,AC22,AC20,AC18,AC16,AC14,AC12,AC10,AC8)</f>
        <v>640000</v>
      </c>
      <c r="AD54" s="47">
        <f aca="true" t="shared" si="3" ref="AD54:AM54">SUM(AD52,AD50,AD48,AD46,AD44,AD42,AD40,AD38,AD36,AD34,AD32,AD30,AD28,AD26,AD24,AD22,AD20,AD18,AD16,AD14,AD12,AD10,AD8)</f>
        <v>140000</v>
      </c>
      <c r="AE54" s="47">
        <f t="shared" si="3"/>
        <v>100000</v>
      </c>
      <c r="AF54" s="47">
        <f t="shared" si="3"/>
        <v>0</v>
      </c>
      <c r="AG54" s="47">
        <f t="shared" si="3"/>
        <v>0</v>
      </c>
      <c r="AH54" s="47">
        <f t="shared" si="3"/>
        <v>0</v>
      </c>
      <c r="AI54" s="47">
        <f t="shared" si="3"/>
        <v>0</v>
      </c>
      <c r="AJ54" s="47">
        <f t="shared" si="3"/>
        <v>0</v>
      </c>
      <c r="AK54" s="47">
        <f t="shared" si="3"/>
        <v>0</v>
      </c>
      <c r="AL54" s="47">
        <f t="shared" si="3"/>
        <v>0</v>
      </c>
      <c r="AM54" s="47">
        <f t="shared" si="3"/>
        <v>0</v>
      </c>
      <c r="AN54" s="47">
        <f aca="true" t="shared" si="4" ref="AN54:AQ55">SUM(AN52,AN50,AN48,AN46,AN44,AN42,AN40,AN38,AN36,AN34,AN32,AN30,AN28,AN26,AN24,AN22,AN20,AN18,AN16,AN14,AN12,AN10,AN8)</f>
        <v>0</v>
      </c>
      <c r="AO54" s="47">
        <f t="shared" si="4"/>
        <v>0</v>
      </c>
      <c r="AP54" s="47">
        <f t="shared" si="4"/>
        <v>0</v>
      </c>
      <c r="AQ54" s="47">
        <f t="shared" si="4"/>
        <v>0</v>
      </c>
      <c r="AR54" s="47">
        <f>SUM(AR52,AR50,AR48,AR46,AR44,AR42,AR40,AR38,AR36,AR34,AR32,AR30,AR28,AR26,AR24,AR22,AR20,AR18,AR16,AR14,AR12,AR10,AR8)</f>
        <v>0</v>
      </c>
      <c r="AS54" s="47">
        <f>SUM(AS52,AS50,AS48,AS46,AS44,AS42,AS40,AS38,AS36,AS34,AS32,AS30,AS28,AS26,AS24,AS22,AS20,AS18,AS16,AS14,AS12,AS10,AS8)</f>
        <v>0</v>
      </c>
      <c r="AT54" s="47">
        <f>SUM(AT52,AT50,AT48,AT46,AT44,AT42,AT40,AT38,AT36,AT34,AT32,AT30,AT28,AT26,AT24,AT22,AT20,AT18,AT16,AT14,AT12,AT10,AT8)</f>
        <v>0</v>
      </c>
      <c r="AU54" s="47">
        <f>SUM(AU52,AU50,AU48,AU46,AU44,AU42,AU40,AU38,AU36,AU34,AU32,AU30,AU28,AU26,AU24,AU22,AU20,AU18,AU16,AU14,AU12,AU10,AU8)</f>
        <v>0</v>
      </c>
      <c r="AV54" s="82">
        <f>SUM(K54:AU54)</f>
        <v>38926225</v>
      </c>
      <c r="AW54" s="43"/>
      <c r="AX54" s="43"/>
      <c r="AY54" s="43"/>
      <c r="AZ54" s="43"/>
      <c r="BA54" s="43"/>
      <c r="BB54" s="43"/>
      <c r="BC54" s="43"/>
      <c r="BD54" s="43"/>
    </row>
    <row r="55" spans="1:56" s="44" customFormat="1" ht="15.75">
      <c r="A55" s="15"/>
      <c r="B55" s="16"/>
      <c r="C55" s="41" t="s">
        <v>1</v>
      </c>
      <c r="D55" s="14"/>
      <c r="E55" s="13"/>
      <c r="F55" s="49">
        <f>SUM(F53,F51,F49,F47,F45,F43,F41,F39,F37,F35,F33,F31,F29,F27,F25,F23,F21,F19,F17,F15,F13,F11,F9)</f>
        <v>0</v>
      </c>
      <c r="G55" s="49">
        <f aca="true" t="shared" si="5" ref="G55:AC55">SUM(G53,G51,G49,G47,G45,G43,G41,G39,G37,G35,G33,G31,G29,G27,G25,G23,G21,G19,G17,G15,G13,G11,G9)</f>
        <v>0</v>
      </c>
      <c r="H55" s="49">
        <f t="shared" si="5"/>
        <v>0</v>
      </c>
      <c r="I55" s="49">
        <f t="shared" si="5"/>
        <v>0</v>
      </c>
      <c r="J55" s="49">
        <f t="shared" si="5"/>
        <v>1630440</v>
      </c>
      <c r="K55" s="49">
        <f t="shared" si="5"/>
        <v>1529922.5</v>
      </c>
      <c r="L55" s="49">
        <f>SUM(L53,L51,L49,L47,L45,L43,L41,L39,L37,L35,L33,L31,L29,L27,L25,L23,L21,L19,L17,L15,L13,L11,L9)</f>
        <v>1526235</v>
      </c>
      <c r="M55" s="49">
        <f t="shared" si="5"/>
        <v>1396835</v>
      </c>
      <c r="N55" s="49">
        <f t="shared" si="5"/>
        <v>1272785</v>
      </c>
      <c r="O55" s="49">
        <f t="shared" si="5"/>
        <v>1146422.5</v>
      </c>
      <c r="P55" s="49">
        <f t="shared" si="5"/>
        <v>1022635</v>
      </c>
      <c r="Q55" s="49">
        <f t="shared" si="5"/>
        <v>905320</v>
      </c>
      <c r="R55" s="49">
        <f t="shared" si="5"/>
        <v>792235</v>
      </c>
      <c r="S55" s="49">
        <f t="shared" si="5"/>
        <v>682081.25</v>
      </c>
      <c r="T55" s="49">
        <f t="shared" si="5"/>
        <v>570537.5</v>
      </c>
      <c r="U55" s="49">
        <f t="shared" si="5"/>
        <v>466090</v>
      </c>
      <c r="V55" s="49">
        <f t="shared" si="5"/>
        <v>414657.5</v>
      </c>
      <c r="W55" s="49">
        <f t="shared" si="5"/>
        <v>362520</v>
      </c>
      <c r="X55" s="49">
        <f t="shared" si="5"/>
        <v>309537.5</v>
      </c>
      <c r="Y55" s="49">
        <f t="shared" si="5"/>
        <v>255460</v>
      </c>
      <c r="Z55" s="49">
        <f t="shared" si="5"/>
        <v>200287.5</v>
      </c>
      <c r="AA55" s="49">
        <f t="shared" si="5"/>
        <v>144020</v>
      </c>
      <c r="AB55" s="49">
        <f t="shared" si="5"/>
        <v>85306.25</v>
      </c>
      <c r="AC55" s="49">
        <f t="shared" si="5"/>
        <v>40575</v>
      </c>
      <c r="AD55" s="49">
        <f aca="true" t="shared" si="6" ref="AD55:AM55">SUM(AD53,AD51,AD49,AD47,AD45,AD43,AD41,AD39,AD37,AD35,AD33,AD31,AD29,AD27,AD25,AD23,AD21,AD19,AD17,AD15,AD13,AD11,AD9)</f>
        <v>9975</v>
      </c>
      <c r="AE55" s="49">
        <f t="shared" si="6"/>
        <v>4200</v>
      </c>
      <c r="AF55" s="49">
        <f t="shared" si="6"/>
        <v>0</v>
      </c>
      <c r="AG55" s="49">
        <f t="shared" si="6"/>
        <v>0</v>
      </c>
      <c r="AH55" s="49">
        <f t="shared" si="6"/>
        <v>0</v>
      </c>
      <c r="AI55" s="49">
        <f t="shared" si="6"/>
        <v>0</v>
      </c>
      <c r="AJ55" s="49">
        <f t="shared" si="6"/>
        <v>0</v>
      </c>
      <c r="AK55" s="49">
        <f t="shared" si="6"/>
        <v>0</v>
      </c>
      <c r="AL55" s="49">
        <f t="shared" si="6"/>
        <v>0</v>
      </c>
      <c r="AM55" s="49">
        <f t="shared" si="6"/>
        <v>0</v>
      </c>
      <c r="AN55" s="49">
        <f t="shared" si="4"/>
        <v>0</v>
      </c>
      <c r="AO55" s="49">
        <f t="shared" si="4"/>
        <v>0</v>
      </c>
      <c r="AP55" s="49">
        <f t="shared" si="4"/>
        <v>0</v>
      </c>
      <c r="AQ55" s="49">
        <f t="shared" si="4"/>
        <v>0</v>
      </c>
      <c r="AR55" s="49">
        <f>SUM(AR53,AR51,AR49,AR47,AR45,AR43,AR41,AR39,AR37,AR35,AR33,AR31,AR29,AR27,AR25,AR23,AR21,AR19,AR17,AR15,AR13,AR11,AR9)</f>
        <v>0</v>
      </c>
      <c r="AS55" s="49">
        <f>SUM(AS53,AS51,AS49,AS47,AS45,AS43,AS41,AS39,AS37,AS35,AS33,AS31,AS29,AS27,AS25,AS23,AS21,AS19,AS17,AS15,AS13,AS11,AS9)</f>
        <v>0</v>
      </c>
      <c r="AT55" s="49">
        <f>SUM(AT53,AT51,AT49,AT47,AT45,AT43,AT41,AT39,AT37,AT35,AT33,AT31,AT29,AT27,AT25,AT23,AT21,AT19,AT17,AT15,AT13,AT11,AT9)</f>
        <v>0</v>
      </c>
      <c r="AU55" s="49">
        <f>SUM(AU53,AU51,AU49,AU47,AU45,AU43,AU41,AU39,AU37,AU35,AU33,AU31,AU29,AU27,AU25,AU23,AU21,AU19,AU17,AU15,AU13,AU11,AU9)</f>
        <v>0</v>
      </c>
      <c r="AV55" s="49">
        <f aca="true" t="shared" si="7" ref="AV55:AV63">SUM(K55:AU55)</f>
        <v>13137637.5</v>
      </c>
      <c r="AW55" s="43"/>
      <c r="AX55" s="43"/>
      <c r="AY55" s="43"/>
      <c r="AZ55" s="43"/>
      <c r="BA55" s="43"/>
      <c r="BB55" s="43"/>
      <c r="BC55" s="43"/>
      <c r="BD55" s="43"/>
    </row>
    <row r="56" spans="1:56" s="44" customFormat="1" ht="15.75">
      <c r="A56" s="15"/>
      <c r="B56" s="33"/>
      <c r="C56" s="197" t="s">
        <v>6</v>
      </c>
      <c r="D56" s="197"/>
      <c r="E56" s="197"/>
      <c r="F56" s="48">
        <f>SUM(F54:F55)</f>
        <v>0</v>
      </c>
      <c r="G56" s="48">
        <f aca="true" t="shared" si="8" ref="G56:AB56">SUM(G54:G55)</f>
        <v>0</v>
      </c>
      <c r="H56" s="48">
        <f t="shared" si="8"/>
        <v>0</v>
      </c>
      <c r="I56" s="48">
        <f t="shared" si="8"/>
        <v>0</v>
      </c>
      <c r="J56" s="48">
        <f t="shared" si="8"/>
        <v>4753696</v>
      </c>
      <c r="K56" s="48">
        <f t="shared" si="8"/>
        <v>4438092.5</v>
      </c>
      <c r="L56" s="48">
        <f t="shared" si="8"/>
        <v>4623155</v>
      </c>
      <c r="M56" s="48">
        <f t="shared" si="8"/>
        <v>4493755</v>
      </c>
      <c r="N56" s="48">
        <f t="shared" si="8"/>
        <v>4364705</v>
      </c>
      <c r="O56" s="48">
        <f t="shared" si="8"/>
        <v>4233342.5</v>
      </c>
      <c r="P56" s="48">
        <f t="shared" si="8"/>
        <v>3904576</v>
      </c>
      <c r="Q56" s="48">
        <f t="shared" si="8"/>
        <v>3538511</v>
      </c>
      <c r="R56" s="48">
        <f t="shared" si="8"/>
        <v>3420426</v>
      </c>
      <c r="S56" s="48">
        <f t="shared" si="8"/>
        <v>3085272.25</v>
      </c>
      <c r="T56" s="48">
        <f>SUM(T54:T55)</f>
        <v>2893728.5</v>
      </c>
      <c r="U56" s="48">
        <f t="shared" si="8"/>
        <v>1704224</v>
      </c>
      <c r="V56" s="48">
        <f t="shared" si="8"/>
        <v>1652791.5</v>
      </c>
      <c r="W56" s="48">
        <f t="shared" si="8"/>
        <v>1600654</v>
      </c>
      <c r="X56" s="48">
        <f t="shared" si="8"/>
        <v>1547671.5</v>
      </c>
      <c r="Y56" s="48">
        <f t="shared" si="8"/>
        <v>1493594</v>
      </c>
      <c r="Z56" s="48">
        <f t="shared" si="8"/>
        <v>1435287.5</v>
      </c>
      <c r="AA56" s="48">
        <f t="shared" si="8"/>
        <v>1379020</v>
      </c>
      <c r="AB56" s="48">
        <f t="shared" si="8"/>
        <v>1320306.25</v>
      </c>
      <c r="AC56" s="48">
        <f>SUM(AC54:AC55)</f>
        <v>680575</v>
      </c>
      <c r="AD56" s="48">
        <f aca="true" t="shared" si="9" ref="AD56:AM56">SUM(AD54:AD55)</f>
        <v>149975</v>
      </c>
      <c r="AE56" s="48">
        <f t="shared" si="9"/>
        <v>104200</v>
      </c>
      <c r="AF56" s="48">
        <f t="shared" si="9"/>
        <v>0</v>
      </c>
      <c r="AG56" s="48">
        <f t="shared" si="9"/>
        <v>0</v>
      </c>
      <c r="AH56" s="48">
        <f t="shared" si="9"/>
        <v>0</v>
      </c>
      <c r="AI56" s="48">
        <f t="shared" si="9"/>
        <v>0</v>
      </c>
      <c r="AJ56" s="48">
        <f t="shared" si="9"/>
        <v>0</v>
      </c>
      <c r="AK56" s="48">
        <f t="shared" si="9"/>
        <v>0</v>
      </c>
      <c r="AL56" s="48">
        <f t="shared" si="9"/>
        <v>0</v>
      </c>
      <c r="AM56" s="48">
        <f t="shared" si="9"/>
        <v>0</v>
      </c>
      <c r="AN56" s="48">
        <f>SUM(AN54:AN55)</f>
        <v>0</v>
      </c>
      <c r="AO56" s="48">
        <f>SUM(AO54:AO55)</f>
        <v>0</v>
      </c>
      <c r="AP56" s="48">
        <f>SUM(AP54:AP55)</f>
        <v>0</v>
      </c>
      <c r="AQ56" s="48">
        <f>SUM(AQ54:AQ55)</f>
        <v>0</v>
      </c>
      <c r="AR56" s="48">
        <f>SUM(AR54:AR55)</f>
        <v>0</v>
      </c>
      <c r="AS56" s="48">
        <f>SUM(AS54:AS55)</f>
        <v>0</v>
      </c>
      <c r="AT56" s="48">
        <f>SUM(AT54:AT55)</f>
        <v>0</v>
      </c>
      <c r="AU56" s="48">
        <f>SUM(AU54:AU55)</f>
        <v>0</v>
      </c>
      <c r="AV56" s="48">
        <f t="shared" si="7"/>
        <v>52063862.5</v>
      </c>
      <c r="AW56" s="43"/>
      <c r="AX56" s="43"/>
      <c r="AY56" s="43"/>
      <c r="AZ56" s="43"/>
      <c r="BA56" s="43"/>
      <c r="BB56" s="43"/>
      <c r="BC56" s="43"/>
      <c r="BD56" s="43"/>
    </row>
    <row r="57" spans="1:56" s="44" customFormat="1" ht="15.75">
      <c r="A57" s="15"/>
      <c r="B57" s="33"/>
      <c r="C57" s="41" t="s">
        <v>28</v>
      </c>
      <c r="D57" s="14"/>
      <c r="E57" s="13"/>
      <c r="F57" s="49"/>
      <c r="G57" s="49"/>
      <c r="H57" s="49"/>
      <c r="I57" s="49"/>
      <c r="J57" s="49">
        <f>-((12097642-(12097642/11))/10)</f>
        <v>-1099785.6363636362</v>
      </c>
      <c r="K57" s="49">
        <f aca="true" t="shared" si="10" ref="K57:S57">-((12097642-(12097642/11))/10)</f>
        <v>-1099785.6363636362</v>
      </c>
      <c r="L57" s="49">
        <f t="shared" si="10"/>
        <v>-1099785.6363636362</v>
      </c>
      <c r="M57" s="49">
        <f t="shared" si="10"/>
        <v>-1099785.6363636362</v>
      </c>
      <c r="N57" s="49">
        <f t="shared" si="10"/>
        <v>-1099785.6363636362</v>
      </c>
      <c r="O57" s="49">
        <f t="shared" si="10"/>
        <v>-1099785.6363636362</v>
      </c>
      <c r="P57" s="49">
        <f t="shared" si="10"/>
        <v>-1099785.6363636362</v>
      </c>
      <c r="Q57" s="49">
        <f t="shared" si="10"/>
        <v>-1099785.6363636362</v>
      </c>
      <c r="R57" s="49">
        <f t="shared" si="10"/>
        <v>-1099785.6363636362</v>
      </c>
      <c r="S57" s="49">
        <f t="shared" si="10"/>
        <v>-1099785.6363636362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49">
        <v>0</v>
      </c>
      <c r="AT57" s="49">
        <v>0</v>
      </c>
      <c r="AU57" s="49">
        <v>0</v>
      </c>
      <c r="AV57" s="48">
        <f t="shared" si="7"/>
        <v>-9898070.727272728</v>
      </c>
      <c r="AW57" s="43"/>
      <c r="AX57" s="43"/>
      <c r="AY57" s="43"/>
      <c r="AZ57" s="43"/>
      <c r="BA57" s="43"/>
      <c r="BB57" s="43"/>
      <c r="BC57" s="43"/>
      <c r="BD57" s="43"/>
    </row>
    <row r="58" spans="1:56" s="44" customFormat="1" ht="15.75">
      <c r="A58" s="15"/>
      <c r="B58" s="33"/>
      <c r="C58" s="197" t="s">
        <v>7</v>
      </c>
      <c r="D58" s="197"/>
      <c r="E58" s="197"/>
      <c r="F58" s="48">
        <f>+F56+F57</f>
        <v>0</v>
      </c>
      <c r="G58" s="48">
        <f aca="true" t="shared" si="11" ref="G58:AC58">+G56+G57</f>
        <v>0</v>
      </c>
      <c r="H58" s="48">
        <f t="shared" si="11"/>
        <v>0</v>
      </c>
      <c r="I58" s="48">
        <f t="shared" si="11"/>
        <v>0</v>
      </c>
      <c r="J58" s="48">
        <f>+J56+J57</f>
        <v>3653910.3636363638</v>
      </c>
      <c r="K58" s="48">
        <f t="shared" si="11"/>
        <v>3338306.8636363638</v>
      </c>
      <c r="L58" s="48">
        <f t="shared" si="11"/>
        <v>3523369.3636363638</v>
      </c>
      <c r="M58" s="48">
        <f t="shared" si="11"/>
        <v>3393969.3636363638</v>
      </c>
      <c r="N58" s="48">
        <f t="shared" si="11"/>
        <v>3264919.3636363638</v>
      </c>
      <c r="O58" s="48">
        <f t="shared" si="11"/>
        <v>3133556.8636363638</v>
      </c>
      <c r="P58" s="48">
        <f t="shared" si="11"/>
        <v>2804790.3636363638</v>
      </c>
      <c r="Q58" s="48">
        <f t="shared" si="11"/>
        <v>2438725.3636363638</v>
      </c>
      <c r="R58" s="48">
        <f t="shared" si="11"/>
        <v>2320640.3636363638</v>
      </c>
      <c r="S58" s="48">
        <f t="shared" si="11"/>
        <v>1985486.6136363638</v>
      </c>
      <c r="T58" s="48">
        <f>+T56+T57</f>
        <v>2893728.5</v>
      </c>
      <c r="U58" s="48">
        <f t="shared" si="11"/>
        <v>1704224</v>
      </c>
      <c r="V58" s="48">
        <f t="shared" si="11"/>
        <v>1652791.5</v>
      </c>
      <c r="W58" s="48">
        <f t="shared" si="11"/>
        <v>1600654</v>
      </c>
      <c r="X58" s="48">
        <f t="shared" si="11"/>
        <v>1547671.5</v>
      </c>
      <c r="Y58" s="48">
        <f t="shared" si="11"/>
        <v>1493594</v>
      </c>
      <c r="Z58" s="48">
        <f t="shared" si="11"/>
        <v>1435287.5</v>
      </c>
      <c r="AA58" s="48">
        <f t="shared" si="11"/>
        <v>1379020</v>
      </c>
      <c r="AB58" s="48">
        <f t="shared" si="11"/>
        <v>1320306.25</v>
      </c>
      <c r="AC58" s="48">
        <f t="shared" si="11"/>
        <v>680575</v>
      </c>
      <c r="AD58" s="48">
        <f aca="true" t="shared" si="12" ref="AD58:AL58">+AD56+AD57</f>
        <v>149975</v>
      </c>
      <c r="AE58" s="48">
        <f t="shared" si="12"/>
        <v>104200</v>
      </c>
      <c r="AF58" s="48">
        <f t="shared" si="12"/>
        <v>0</v>
      </c>
      <c r="AG58" s="48">
        <f t="shared" si="12"/>
        <v>0</v>
      </c>
      <c r="AH58" s="48">
        <f t="shared" si="12"/>
        <v>0</v>
      </c>
      <c r="AI58" s="48">
        <f t="shared" si="12"/>
        <v>0</v>
      </c>
      <c r="AJ58" s="48">
        <f t="shared" si="12"/>
        <v>0</v>
      </c>
      <c r="AK58" s="48">
        <f t="shared" si="12"/>
        <v>0</v>
      </c>
      <c r="AL58" s="48">
        <f t="shared" si="12"/>
        <v>0</v>
      </c>
      <c r="AM58" s="48">
        <f>+AM56+AM57</f>
        <v>0</v>
      </c>
      <c r="AN58" s="48">
        <f>+AN56+AN57</f>
        <v>0</v>
      </c>
      <c r="AO58" s="48">
        <f>+AO56+AO57</f>
        <v>0</v>
      </c>
      <c r="AP58" s="48">
        <f>+AP56+AP57</f>
        <v>0</v>
      </c>
      <c r="AQ58" s="48">
        <f>+AQ56+AQ57</f>
        <v>0</v>
      </c>
      <c r="AR58" s="48">
        <f>+AR56+AR57</f>
        <v>0</v>
      </c>
      <c r="AS58" s="48">
        <f>+AS56+AS57</f>
        <v>0</v>
      </c>
      <c r="AT58" s="48">
        <f>+AT56+AT57</f>
        <v>0</v>
      </c>
      <c r="AU58" s="48">
        <f>+AU56+AU57</f>
        <v>0</v>
      </c>
      <c r="AV58" s="48">
        <f t="shared" si="7"/>
        <v>42165791.77272727</v>
      </c>
      <c r="AW58" s="43"/>
      <c r="AX58" s="43"/>
      <c r="AY58" s="43"/>
      <c r="AZ58" s="43"/>
      <c r="BA58" s="43"/>
      <c r="BB58" s="43"/>
      <c r="BC58" s="43"/>
      <c r="BD58" s="43"/>
    </row>
    <row r="59" spans="1:56" s="44" customFormat="1" ht="15.75">
      <c r="A59" s="15"/>
      <c r="B59" s="33"/>
      <c r="C59" s="78"/>
      <c r="D59" s="78"/>
      <c r="E59" s="78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6"/>
      <c r="AW59" s="43"/>
      <c r="AX59" s="43"/>
      <c r="AY59" s="43"/>
      <c r="AZ59" s="43"/>
      <c r="BA59" s="43"/>
      <c r="BB59" s="43"/>
      <c r="BC59" s="43"/>
      <c r="BD59" s="43"/>
    </row>
    <row r="60" spans="1:56" s="44" customFormat="1" ht="15.75">
      <c r="A60" s="15"/>
      <c r="B60" s="33"/>
      <c r="C60" s="79" t="s">
        <v>51</v>
      </c>
      <c r="D60" s="78"/>
      <c r="E60" s="78"/>
      <c r="F60" s="49">
        <f>SUM(F10,F11,F12,F13,F14,F15,F16,F17,F18,F19,F20,F21,F28,F29,F30,F31,F36,F37)</f>
        <v>0</v>
      </c>
      <c r="G60" s="49">
        <f>SUM(G10,G11,G12,G13,G14,G15,G16,G17,G18,G19,G20,G21,G28,G29,G30,G31,G36,G37)</f>
        <v>0</v>
      </c>
      <c r="H60" s="49">
        <f>SUM(H10,H11,H12,H13,H14,H15,H16,H17,H18,H19,H20,H21,H28,H29,H30,H31,H36,H37)</f>
        <v>0</v>
      </c>
      <c r="I60" s="49">
        <f>SUM(I10,I11,I12,I13,I14,I15,I16,I17,I18,I19,I20,I21,I28,I29,I30,I31,I36,I37)</f>
        <v>0</v>
      </c>
      <c r="J60" s="48">
        <f>J12+J13+SUM(J16:J21)+J28+J29+J36+J37</f>
        <v>395107.5</v>
      </c>
      <c r="K60" s="48">
        <f>K12+K13+K18+K19+K36+K37+K42+K43+K44+K45</f>
        <v>301840</v>
      </c>
      <c r="L60" s="48">
        <f aca="true" t="shared" si="13" ref="L60:AQ60">L12+L13+L18+L19+L36+L37+SUM(L42:L45)</f>
        <v>387052.5</v>
      </c>
      <c r="M60" s="48">
        <f t="shared" si="13"/>
        <v>372502.5</v>
      </c>
      <c r="N60" s="48">
        <f t="shared" si="13"/>
        <v>353290</v>
      </c>
      <c r="O60" s="48">
        <f t="shared" si="13"/>
        <v>335215</v>
      </c>
      <c r="P60" s="48">
        <f t="shared" si="13"/>
        <v>317215</v>
      </c>
      <c r="Q60" s="48">
        <f t="shared" si="13"/>
        <v>74190</v>
      </c>
      <c r="R60" s="48">
        <f t="shared" si="13"/>
        <v>72190</v>
      </c>
      <c r="S60" s="48">
        <f t="shared" si="13"/>
        <v>70190</v>
      </c>
      <c r="T60" s="48">
        <f t="shared" si="13"/>
        <v>57690</v>
      </c>
      <c r="U60" s="48">
        <f t="shared" si="13"/>
        <v>56090</v>
      </c>
      <c r="V60" s="48">
        <f t="shared" si="13"/>
        <v>54450</v>
      </c>
      <c r="W60" s="48">
        <f t="shared" si="13"/>
        <v>52850</v>
      </c>
      <c r="X60" s="48">
        <f t="shared" si="13"/>
        <v>51250</v>
      </c>
      <c r="Y60" s="48">
        <f t="shared" si="13"/>
        <v>49650</v>
      </c>
      <c r="Z60" s="48">
        <f t="shared" si="13"/>
        <v>48050</v>
      </c>
      <c r="AA60" s="48">
        <f t="shared" si="13"/>
        <v>46450</v>
      </c>
      <c r="AB60" s="48">
        <f t="shared" si="13"/>
        <v>44850</v>
      </c>
      <c r="AC60" s="48">
        <f t="shared" si="13"/>
        <v>43250</v>
      </c>
      <c r="AD60" s="48">
        <f t="shared" si="13"/>
        <v>41650</v>
      </c>
      <c r="AE60" s="48">
        <f t="shared" si="13"/>
        <v>0</v>
      </c>
      <c r="AF60" s="48">
        <f t="shared" si="13"/>
        <v>0</v>
      </c>
      <c r="AG60" s="48">
        <f t="shared" si="13"/>
        <v>0</v>
      </c>
      <c r="AH60" s="48">
        <f t="shared" si="13"/>
        <v>0</v>
      </c>
      <c r="AI60" s="48">
        <f t="shared" si="13"/>
        <v>0</v>
      </c>
      <c r="AJ60" s="48">
        <f t="shared" si="13"/>
        <v>0</v>
      </c>
      <c r="AK60" s="48">
        <f t="shared" si="13"/>
        <v>0</v>
      </c>
      <c r="AL60" s="48">
        <f t="shared" si="13"/>
        <v>0</v>
      </c>
      <c r="AM60" s="48">
        <f t="shared" si="13"/>
        <v>0</v>
      </c>
      <c r="AN60" s="48">
        <f t="shared" si="13"/>
        <v>0</v>
      </c>
      <c r="AO60" s="48">
        <f t="shared" si="13"/>
        <v>0</v>
      </c>
      <c r="AP60" s="48">
        <f t="shared" si="13"/>
        <v>0</v>
      </c>
      <c r="AQ60" s="48">
        <f t="shared" si="13"/>
        <v>0</v>
      </c>
      <c r="AR60" s="48">
        <f>AR12+AR13+AR18+AR19+AR36+AR37+SUM(AR42:AR45)</f>
        <v>0</v>
      </c>
      <c r="AS60" s="48">
        <f>AS12+AS13+AS18+AS19+AS36+AS37+SUM(AS42:AS45)</f>
        <v>0</v>
      </c>
      <c r="AT60" s="48">
        <f>AT12+AT13+AT18+AT19+AT36+AT37+SUM(AT42:AT45)</f>
        <v>0</v>
      </c>
      <c r="AU60" s="48">
        <f>AU12+AU13+AU18+AU19+AU36+AU37+SUM(AU42:AU45)</f>
        <v>0</v>
      </c>
      <c r="AV60" s="48">
        <f t="shared" si="7"/>
        <v>2829915</v>
      </c>
      <c r="AW60" s="43"/>
      <c r="AX60" s="43"/>
      <c r="AY60" s="43"/>
      <c r="AZ60" s="43"/>
      <c r="BA60" s="43"/>
      <c r="BB60" s="43"/>
      <c r="BC60" s="43"/>
      <c r="BD60" s="43"/>
    </row>
    <row r="61" spans="1:56" s="61" customFormat="1" ht="15.75">
      <c r="A61" s="52"/>
      <c r="B61" s="57"/>
      <c r="C61" s="178" t="s">
        <v>46</v>
      </c>
      <c r="D61" s="179"/>
      <c r="E61" s="179"/>
      <c r="F61" s="180">
        <f>SUM(F8,F9,F22,F23,F24,F25,F26,F27,F32,F33,F34,F35)</f>
        <v>0</v>
      </c>
      <c r="G61" s="180">
        <f>SUM(G8,G9,G22,G23,G24,G25,G26,G27,G32,G33,G34,G35)</f>
        <v>0</v>
      </c>
      <c r="H61" s="180">
        <f>SUM(H8,H9,H22,H23,H24,H25,H26,H27,H32,H33,H34,H35)</f>
        <v>0</v>
      </c>
      <c r="I61" s="180">
        <f>SUM(I8,I9,I22,I23,I24,I25,I26,I27,I32,I33,I34,I35)</f>
        <v>0</v>
      </c>
      <c r="J61" s="181">
        <f>SUM(J8,J9,J24,J25,J26,J27,J32,J33,J34,J35,J57)</f>
        <v>2827146.8636363638</v>
      </c>
      <c r="K61" s="181">
        <f>SUM(K8,K9,K24,K25,K26,K27,K32,K33,K34,K35,K57,K40,K41)</f>
        <v>2727596.8636363638</v>
      </c>
      <c r="L61" s="181">
        <f aca="true" t="shared" si="14" ref="L61:AQ61">SUM(L8,L9,L24,L25,L26,L27,L32,L33,L34,L35,L57,L40,L41)</f>
        <v>2822596.8636363638</v>
      </c>
      <c r="M61" s="181">
        <f t="shared" si="14"/>
        <v>2716746.8636363638</v>
      </c>
      <c r="N61" s="181">
        <f t="shared" si="14"/>
        <v>2615959.3636363638</v>
      </c>
      <c r="O61" s="181">
        <f t="shared" si="14"/>
        <v>2511821.8636363638</v>
      </c>
      <c r="P61" s="181">
        <f t="shared" si="14"/>
        <v>2405634.3636363638</v>
      </c>
      <c r="Q61" s="181">
        <f t="shared" si="14"/>
        <v>2296344.3636363638</v>
      </c>
      <c r="R61" s="181">
        <f t="shared" si="14"/>
        <v>2180259.3636363638</v>
      </c>
      <c r="S61" s="181">
        <f t="shared" si="14"/>
        <v>1847105.6136363638</v>
      </c>
      <c r="T61" s="181">
        <f t="shared" si="14"/>
        <v>2832847.5</v>
      </c>
      <c r="U61" s="181">
        <f t="shared" si="14"/>
        <v>1645000</v>
      </c>
      <c r="V61" s="181">
        <f t="shared" si="14"/>
        <v>1595207.5</v>
      </c>
      <c r="W61" s="181">
        <f t="shared" si="14"/>
        <v>1544670</v>
      </c>
      <c r="X61" s="181">
        <f t="shared" si="14"/>
        <v>1493287.5</v>
      </c>
      <c r="Y61" s="181">
        <f t="shared" si="14"/>
        <v>1440810</v>
      </c>
      <c r="Z61" s="181">
        <f t="shared" si="14"/>
        <v>1387237.5</v>
      </c>
      <c r="AA61" s="181">
        <f t="shared" si="14"/>
        <v>1332570</v>
      </c>
      <c r="AB61" s="181">
        <f t="shared" si="14"/>
        <v>1275456.25</v>
      </c>
      <c r="AC61" s="181">
        <f t="shared" si="14"/>
        <v>637325</v>
      </c>
      <c r="AD61" s="181">
        <f t="shared" si="14"/>
        <v>108325</v>
      </c>
      <c r="AE61" s="181">
        <f t="shared" si="14"/>
        <v>104200</v>
      </c>
      <c r="AF61" s="181">
        <f t="shared" si="14"/>
        <v>0</v>
      </c>
      <c r="AG61" s="181">
        <f t="shared" si="14"/>
        <v>0</v>
      </c>
      <c r="AH61" s="181">
        <f t="shared" si="14"/>
        <v>0</v>
      </c>
      <c r="AI61" s="181">
        <f t="shared" si="14"/>
        <v>0</v>
      </c>
      <c r="AJ61" s="181">
        <f t="shared" si="14"/>
        <v>0</v>
      </c>
      <c r="AK61" s="181">
        <f t="shared" si="14"/>
        <v>0</v>
      </c>
      <c r="AL61" s="181">
        <f t="shared" si="14"/>
        <v>0</v>
      </c>
      <c r="AM61" s="181">
        <f t="shared" si="14"/>
        <v>0</v>
      </c>
      <c r="AN61" s="181">
        <f t="shared" si="14"/>
        <v>0</v>
      </c>
      <c r="AO61" s="181">
        <f t="shared" si="14"/>
        <v>0</v>
      </c>
      <c r="AP61" s="181">
        <f t="shared" si="14"/>
        <v>0</v>
      </c>
      <c r="AQ61" s="181">
        <f t="shared" si="14"/>
        <v>0</v>
      </c>
      <c r="AR61" s="181">
        <f>SUM(AR8,AR9,AR24,AR25,AR26,AR27,AR32,AR33,AR34,AR35,AR57,AR40,AR41)</f>
        <v>0</v>
      </c>
      <c r="AS61" s="181">
        <f>SUM(AS8,AS9,AS24,AS25,AS26,AS27,AS32,AS33,AS34,AS35,AS57,AS40,AS41)</f>
        <v>0</v>
      </c>
      <c r="AT61" s="181">
        <f>SUM(AT8,AT9,AT24,AT25,AT26,AT27,AT32,AT33,AT34,AT35,AT57,AT40,AT41)</f>
        <v>0</v>
      </c>
      <c r="AU61" s="181">
        <f>SUM(AU8,AU9,AU24,AU25,AU26,AU27,AU32,AU33,AU34,AU35,AU57,AU40,AU41)</f>
        <v>0</v>
      </c>
      <c r="AV61" s="181">
        <f t="shared" si="7"/>
        <v>37521001.77272727</v>
      </c>
      <c r="AW61" s="59"/>
      <c r="AX61" s="59"/>
      <c r="AY61" s="59"/>
      <c r="AZ61" s="59"/>
      <c r="BA61" s="59"/>
      <c r="BB61" s="59"/>
      <c r="BC61" s="59"/>
      <c r="BD61" s="59"/>
    </row>
    <row r="62" spans="1:56" s="44" customFormat="1" ht="15.75">
      <c r="A62" s="15"/>
      <c r="B62" s="33"/>
      <c r="C62" s="79" t="s">
        <v>20</v>
      </c>
      <c r="D62" s="78"/>
      <c r="E62" s="78"/>
      <c r="F62" s="49">
        <v>0</v>
      </c>
      <c r="G62" s="49">
        <v>0</v>
      </c>
      <c r="H62" s="49">
        <v>0</v>
      </c>
      <c r="I62" s="49">
        <v>0</v>
      </c>
      <c r="J62" s="48">
        <f>J10+J11+J14+J15+J30+J31+J22</f>
        <v>431656</v>
      </c>
      <c r="K62" s="48">
        <f>K14+K15+K30+K31+K38+K39</f>
        <v>305700</v>
      </c>
      <c r="L62" s="48">
        <f aca="true" t="shared" si="15" ref="L62:AQ62">L14+L15+L30+L31+L38+L39</f>
        <v>310550</v>
      </c>
      <c r="M62" s="48">
        <f t="shared" si="15"/>
        <v>301550</v>
      </c>
      <c r="N62" s="48">
        <f t="shared" si="15"/>
        <v>292500</v>
      </c>
      <c r="O62" s="48">
        <f t="shared" si="15"/>
        <v>283350</v>
      </c>
      <c r="P62" s="48">
        <f t="shared" si="15"/>
        <v>78750</v>
      </c>
      <c r="Q62" s="48">
        <f t="shared" si="15"/>
        <v>65000</v>
      </c>
      <c r="R62" s="48">
        <f t="shared" si="15"/>
        <v>65000</v>
      </c>
      <c r="S62" s="48">
        <f t="shared" si="15"/>
        <v>65000</v>
      </c>
      <c r="T62" s="48">
        <f t="shared" si="15"/>
        <v>0</v>
      </c>
      <c r="U62" s="48">
        <f t="shared" si="15"/>
        <v>0</v>
      </c>
      <c r="V62" s="48">
        <f t="shared" si="15"/>
        <v>0</v>
      </c>
      <c r="W62" s="48">
        <f t="shared" si="15"/>
        <v>0</v>
      </c>
      <c r="X62" s="48">
        <f t="shared" si="15"/>
        <v>0</v>
      </c>
      <c r="Y62" s="48">
        <f t="shared" si="15"/>
        <v>0</v>
      </c>
      <c r="Z62" s="48">
        <f t="shared" si="15"/>
        <v>0</v>
      </c>
      <c r="AA62" s="48">
        <f t="shared" si="15"/>
        <v>0</v>
      </c>
      <c r="AB62" s="48">
        <f t="shared" si="15"/>
        <v>0</v>
      </c>
      <c r="AC62" s="48">
        <f t="shared" si="15"/>
        <v>0</v>
      </c>
      <c r="AD62" s="48">
        <f t="shared" si="15"/>
        <v>0</v>
      </c>
      <c r="AE62" s="48">
        <f t="shared" si="15"/>
        <v>0</v>
      </c>
      <c r="AF62" s="48">
        <f t="shared" si="15"/>
        <v>0</v>
      </c>
      <c r="AG62" s="48">
        <f t="shared" si="15"/>
        <v>0</v>
      </c>
      <c r="AH62" s="48">
        <f t="shared" si="15"/>
        <v>0</v>
      </c>
      <c r="AI62" s="48">
        <f t="shared" si="15"/>
        <v>0</v>
      </c>
      <c r="AJ62" s="48">
        <f t="shared" si="15"/>
        <v>0</v>
      </c>
      <c r="AK62" s="48">
        <f t="shared" si="15"/>
        <v>0</v>
      </c>
      <c r="AL62" s="48">
        <f t="shared" si="15"/>
        <v>0</v>
      </c>
      <c r="AM62" s="48">
        <f t="shared" si="15"/>
        <v>0</v>
      </c>
      <c r="AN62" s="48">
        <f t="shared" si="15"/>
        <v>0</v>
      </c>
      <c r="AO62" s="48">
        <f t="shared" si="15"/>
        <v>0</v>
      </c>
      <c r="AP62" s="48">
        <f t="shared" si="15"/>
        <v>0</v>
      </c>
      <c r="AQ62" s="48">
        <f t="shared" si="15"/>
        <v>0</v>
      </c>
      <c r="AR62" s="48">
        <f>AR14+AR15+AR30+AR31+AR38+AR39</f>
        <v>0</v>
      </c>
      <c r="AS62" s="48">
        <f>AS14+AS15+AS30+AS31+AS38+AS39</f>
        <v>0</v>
      </c>
      <c r="AT62" s="48">
        <f>AT14+AT15+AT30+AT31+AT38+AT39</f>
        <v>0</v>
      </c>
      <c r="AU62" s="48">
        <f>AU14+AU15+AU30+AU31+AU38+AU39</f>
        <v>0</v>
      </c>
      <c r="AV62" s="48">
        <f t="shared" si="7"/>
        <v>1767400</v>
      </c>
      <c r="AW62" s="43"/>
      <c r="AX62" s="43"/>
      <c r="AY62" s="43"/>
      <c r="AZ62" s="43"/>
      <c r="BA62" s="43"/>
      <c r="BB62" s="43"/>
      <c r="BC62" s="43"/>
      <c r="BD62" s="43"/>
    </row>
    <row r="63" spans="1:56" s="44" customFormat="1" ht="15.75">
      <c r="A63" s="15"/>
      <c r="B63" s="33"/>
      <c r="C63" s="79" t="s">
        <v>74</v>
      </c>
      <c r="D63" s="78"/>
      <c r="E63" s="78"/>
      <c r="F63" s="49"/>
      <c r="G63" s="49"/>
      <c r="H63" s="49"/>
      <c r="I63" s="49"/>
      <c r="J63" s="48"/>
      <c r="K63" s="48">
        <f>K22+K23</f>
        <v>3170</v>
      </c>
      <c r="L63" s="48">
        <f aca="true" t="shared" si="16" ref="L63:AQ63">L22+L23</f>
        <v>3170</v>
      </c>
      <c r="M63" s="48">
        <f t="shared" si="16"/>
        <v>3170</v>
      </c>
      <c r="N63" s="48">
        <f t="shared" si="16"/>
        <v>3170</v>
      </c>
      <c r="O63" s="48">
        <f t="shared" si="16"/>
        <v>3170</v>
      </c>
      <c r="P63" s="48">
        <f t="shared" si="16"/>
        <v>3191</v>
      </c>
      <c r="Q63" s="48">
        <f t="shared" si="16"/>
        <v>3191</v>
      </c>
      <c r="R63" s="48">
        <f t="shared" si="16"/>
        <v>3191</v>
      </c>
      <c r="S63" s="48">
        <f t="shared" si="16"/>
        <v>3191</v>
      </c>
      <c r="T63" s="48">
        <f t="shared" si="16"/>
        <v>3191</v>
      </c>
      <c r="U63" s="48">
        <f t="shared" si="16"/>
        <v>3134</v>
      </c>
      <c r="V63" s="48">
        <f t="shared" si="16"/>
        <v>3134</v>
      </c>
      <c r="W63" s="48">
        <f t="shared" si="16"/>
        <v>3134</v>
      </c>
      <c r="X63" s="48">
        <f t="shared" si="16"/>
        <v>3134</v>
      </c>
      <c r="Y63" s="48">
        <f t="shared" si="16"/>
        <v>3134</v>
      </c>
      <c r="Z63" s="48">
        <f t="shared" si="16"/>
        <v>0</v>
      </c>
      <c r="AA63" s="48">
        <f t="shared" si="16"/>
        <v>0</v>
      </c>
      <c r="AB63" s="48">
        <f t="shared" si="16"/>
        <v>0</v>
      </c>
      <c r="AC63" s="48">
        <f t="shared" si="16"/>
        <v>0</v>
      </c>
      <c r="AD63" s="48">
        <f t="shared" si="16"/>
        <v>0</v>
      </c>
      <c r="AE63" s="48">
        <f t="shared" si="16"/>
        <v>0</v>
      </c>
      <c r="AF63" s="48">
        <f t="shared" si="16"/>
        <v>0</v>
      </c>
      <c r="AG63" s="48">
        <f t="shared" si="16"/>
        <v>0</v>
      </c>
      <c r="AH63" s="48">
        <f t="shared" si="16"/>
        <v>0</v>
      </c>
      <c r="AI63" s="48">
        <f t="shared" si="16"/>
        <v>0</v>
      </c>
      <c r="AJ63" s="48">
        <f t="shared" si="16"/>
        <v>0</v>
      </c>
      <c r="AK63" s="48">
        <f t="shared" si="16"/>
        <v>0</v>
      </c>
      <c r="AL63" s="48">
        <f t="shared" si="16"/>
        <v>0</v>
      </c>
      <c r="AM63" s="48">
        <f t="shared" si="16"/>
        <v>0</v>
      </c>
      <c r="AN63" s="48">
        <f t="shared" si="16"/>
        <v>0</v>
      </c>
      <c r="AO63" s="48">
        <f t="shared" si="16"/>
        <v>0</v>
      </c>
      <c r="AP63" s="48">
        <f t="shared" si="16"/>
        <v>0</v>
      </c>
      <c r="AQ63" s="48">
        <f t="shared" si="16"/>
        <v>0</v>
      </c>
      <c r="AR63" s="48">
        <f>AR22+AR23</f>
        <v>0</v>
      </c>
      <c r="AS63" s="48">
        <f>AS22+AS23</f>
        <v>0</v>
      </c>
      <c r="AT63" s="48">
        <f>AT22+AT23</f>
        <v>0</v>
      </c>
      <c r="AU63" s="48">
        <f>AU22+AU23</f>
        <v>0</v>
      </c>
      <c r="AV63" s="48">
        <f t="shared" si="7"/>
        <v>47475</v>
      </c>
      <c r="AW63" s="43"/>
      <c r="AX63" s="43"/>
      <c r="AY63" s="43"/>
      <c r="AZ63" s="43"/>
      <c r="BA63" s="43"/>
      <c r="BB63" s="43"/>
      <c r="BC63" s="43"/>
      <c r="BD63" s="43"/>
    </row>
    <row r="64" spans="1:56" s="44" customFormat="1" ht="15.75">
      <c r="A64" s="196" t="s">
        <v>14</v>
      </c>
      <c r="B64" s="193"/>
      <c r="C64" s="193"/>
      <c r="D64" s="12"/>
      <c r="E64" s="13"/>
      <c r="F64"/>
      <c r="G64"/>
      <c r="H64"/>
      <c r="I64"/>
      <c r="J64" s="9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 s="43"/>
      <c r="AX64" s="43"/>
      <c r="AY64" s="43"/>
      <c r="AZ64" s="43"/>
      <c r="BA64" s="43"/>
      <c r="BB64" s="43"/>
      <c r="BC64" s="43"/>
      <c r="BD64" s="43"/>
    </row>
    <row r="65" spans="1:48" ht="5.25" customHeight="1">
      <c r="A65"/>
      <c r="C65"/>
      <c r="E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15">
      <c r="A66" s="51">
        <v>0.03</v>
      </c>
      <c r="C66" s="31" t="s">
        <v>42</v>
      </c>
      <c r="E66" s="6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15">
      <c r="A67" s="51">
        <v>0.045</v>
      </c>
      <c r="C67" s="31" t="s">
        <v>16</v>
      </c>
      <c r="E67" s="6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5.25" customHeight="1">
      <c r="A68" s="51"/>
      <c r="B68" s="16"/>
      <c r="C68" s="31"/>
      <c r="D68" s="36"/>
      <c r="E68" s="37"/>
      <c r="F68" s="34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20"/>
    </row>
    <row r="69" spans="1:48" ht="15">
      <c r="A69" s="21" t="s">
        <v>8</v>
      </c>
      <c r="B69" s="22"/>
      <c r="C69" s="23" t="s">
        <v>2</v>
      </c>
      <c r="D69" s="24"/>
      <c r="E69" s="23" t="s">
        <v>9</v>
      </c>
      <c r="F69" s="26">
        <v>2001</v>
      </c>
      <c r="G69" s="25">
        <v>2002</v>
      </c>
      <c r="H69" s="26">
        <v>2003</v>
      </c>
      <c r="I69" s="25">
        <v>2004</v>
      </c>
      <c r="J69" s="26">
        <v>2005</v>
      </c>
      <c r="K69" s="25">
        <v>2006</v>
      </c>
      <c r="L69" s="26">
        <v>2007</v>
      </c>
      <c r="M69" s="25">
        <v>2008</v>
      </c>
      <c r="N69" s="26">
        <v>2009</v>
      </c>
      <c r="O69" s="25">
        <v>2010</v>
      </c>
      <c r="P69" s="26">
        <v>2011</v>
      </c>
      <c r="Q69" s="25">
        <v>2012</v>
      </c>
      <c r="R69" s="26">
        <v>2013</v>
      </c>
      <c r="S69" s="25">
        <v>2014</v>
      </c>
      <c r="T69" s="26">
        <v>2015</v>
      </c>
      <c r="U69" s="25">
        <v>2016</v>
      </c>
      <c r="V69" s="26">
        <v>2017</v>
      </c>
      <c r="W69" s="25">
        <v>2018</v>
      </c>
      <c r="X69" s="26">
        <v>2019</v>
      </c>
      <c r="Y69" s="25">
        <v>2020</v>
      </c>
      <c r="Z69" s="26">
        <v>2021</v>
      </c>
      <c r="AA69" s="25">
        <v>2022</v>
      </c>
      <c r="AB69" s="26">
        <v>2023</v>
      </c>
      <c r="AC69" s="25">
        <v>2024</v>
      </c>
      <c r="AD69" s="26">
        <v>2025</v>
      </c>
      <c r="AE69" s="25">
        <v>2026</v>
      </c>
      <c r="AF69" s="26">
        <v>2027</v>
      </c>
      <c r="AG69" s="25">
        <v>2028</v>
      </c>
      <c r="AH69" s="26">
        <v>2029</v>
      </c>
      <c r="AI69" s="25">
        <v>2030</v>
      </c>
      <c r="AJ69" s="26">
        <v>2031</v>
      </c>
      <c r="AK69" s="25">
        <v>2032</v>
      </c>
      <c r="AL69" s="26">
        <v>2033</v>
      </c>
      <c r="AM69" s="25">
        <v>2034</v>
      </c>
      <c r="AN69" s="26">
        <v>2035</v>
      </c>
      <c r="AO69" s="25">
        <v>2036</v>
      </c>
      <c r="AP69" s="26">
        <v>2037</v>
      </c>
      <c r="AQ69" s="25">
        <v>2038</v>
      </c>
      <c r="AR69" s="26">
        <v>2039</v>
      </c>
      <c r="AS69" s="25">
        <v>2040</v>
      </c>
      <c r="AT69" s="26">
        <v>2041</v>
      </c>
      <c r="AU69" s="25">
        <v>2042</v>
      </c>
      <c r="AV69" s="26" t="s">
        <v>10</v>
      </c>
    </row>
    <row r="70" spans="1:48" ht="15">
      <c r="A70" s="15">
        <v>39234</v>
      </c>
      <c r="B70" s="16"/>
      <c r="C70" s="31" t="s">
        <v>78</v>
      </c>
      <c r="D70" s="27"/>
      <c r="E70" s="40" t="s">
        <v>4</v>
      </c>
      <c r="F70" s="46">
        <v>0</v>
      </c>
      <c r="G70" s="46">
        <v>0</v>
      </c>
      <c r="H70" s="46">
        <v>0</v>
      </c>
      <c r="I70" s="46"/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63">
        <f>SUM(K70:AU70)</f>
        <v>0</v>
      </c>
    </row>
    <row r="71" spans="1:48" ht="15">
      <c r="A71" s="15"/>
      <c r="B71" s="16"/>
      <c r="C71" s="89">
        <v>500000</v>
      </c>
      <c r="D71" s="27"/>
      <c r="E71" s="28" t="s">
        <v>73</v>
      </c>
      <c r="F71" s="46">
        <v>0</v>
      </c>
      <c r="G71" s="46">
        <v>0</v>
      </c>
      <c r="H71" s="46">
        <v>0</v>
      </c>
      <c r="I71" s="46"/>
      <c r="J71" s="46">
        <v>0</v>
      </c>
      <c r="K71" s="46">
        <v>0</v>
      </c>
      <c r="L71" s="46">
        <v>0</v>
      </c>
      <c r="M71" s="46">
        <f>SUM(M70:$AQ$70)*$A$67</f>
        <v>0</v>
      </c>
      <c r="N71" s="46">
        <f>SUM(N70:$AQ$70)*$A$67</f>
        <v>0</v>
      </c>
      <c r="O71" s="46">
        <f>SUM(O70:$AQ$70)*$A$67</f>
        <v>0</v>
      </c>
      <c r="P71" s="46">
        <f>SUM(P70:$AQ$70)*$A$67</f>
        <v>0</v>
      </c>
      <c r="Q71" s="46">
        <f>SUM(Q70:$AQ$70)*$A$67</f>
        <v>0</v>
      </c>
      <c r="R71" s="46">
        <f>SUM(R70:$AQ$70)*$A$67</f>
        <v>0</v>
      </c>
      <c r="S71" s="46">
        <f>SUM(S70:$AQ$70)*$A$67</f>
        <v>0</v>
      </c>
      <c r="T71" s="46">
        <f>SUM(T70:$AQ$70)*$A$67</f>
        <v>0</v>
      </c>
      <c r="U71" s="46">
        <f>SUM(U70:$AQ$70)*$A$67</f>
        <v>0</v>
      </c>
      <c r="V71" s="46">
        <f>SUM(V70:$AQ$70)*$A$67</f>
        <v>0</v>
      </c>
      <c r="W71" s="46">
        <f>SUM(W70:$AQ$70)*$A$67</f>
        <v>0</v>
      </c>
      <c r="X71" s="46">
        <f>SUM(X70:$AQ$70)*$A$67</f>
        <v>0</v>
      </c>
      <c r="Y71" s="46">
        <f>SUM(Y70:$AQ$70)*$A$67</f>
        <v>0</v>
      </c>
      <c r="Z71" s="46">
        <f>SUM(Z70:$AQ$70)*$A$67</f>
        <v>0</v>
      </c>
      <c r="AA71" s="46">
        <f>SUM(AA70:$AQ$70)*$A$67</f>
        <v>0</v>
      </c>
      <c r="AB71" s="46">
        <f>SUM(AB70:$AQ$70)*$A$67</f>
        <v>0</v>
      </c>
      <c r="AC71" s="46">
        <f>SUM(AC70:$AQ$70)*$A$67</f>
        <v>0</v>
      </c>
      <c r="AD71" s="46">
        <f>SUM(AD70:$AQ$70)*$A$67</f>
        <v>0</v>
      </c>
      <c r="AE71" s="46">
        <f>SUM(AE70:$AQ$70)*$A$67</f>
        <v>0</v>
      </c>
      <c r="AF71" s="46">
        <f>SUM(AF70:$AQ$70)*$A$67</f>
        <v>0</v>
      </c>
      <c r="AG71" s="46">
        <f>SUM(AG70:$AQ$70)*$A$67</f>
        <v>0</v>
      </c>
      <c r="AH71" s="46">
        <f>SUM(AH70:$AQ$70)*$A$67</f>
        <v>0</v>
      </c>
      <c r="AI71" s="46">
        <f>SUM(AI70:$AQ$70)*$A$67</f>
        <v>0</v>
      </c>
      <c r="AJ71" s="46">
        <f>SUM(AJ70:$AQ$70)*$A$67</f>
        <v>0</v>
      </c>
      <c r="AK71" s="46">
        <f>SUM(AK70:$AQ$70)*$A$67</f>
        <v>0</v>
      </c>
      <c r="AL71" s="46">
        <f>SUM(AL70:$AQ$70)*$A$67</f>
        <v>0</v>
      </c>
      <c r="AM71" s="46">
        <f>SUM(AM70:$AQ$70)*$A$67</f>
        <v>0</v>
      </c>
      <c r="AN71" s="46">
        <f>SUM(AN70:$AQ$70)*$A$67</f>
        <v>0</v>
      </c>
      <c r="AO71" s="46">
        <f>SUM(AO70:$AQ$70)*$A$67</f>
        <v>0</v>
      </c>
      <c r="AP71" s="46">
        <f>SUM(AP70:$AQ$70)*$A$67</f>
        <v>0</v>
      </c>
      <c r="AQ71" s="46">
        <f>SUM(AQ70:$AQ$70)*$A$67</f>
        <v>0</v>
      </c>
      <c r="AR71" s="46">
        <f>SUM($AQ70:AR$70)*$A$67</f>
        <v>0</v>
      </c>
      <c r="AS71" s="46">
        <f>SUM($AQ70:AS$70)*$A$67</f>
        <v>0</v>
      </c>
      <c r="AT71" s="46">
        <f>SUM($AQ70:AT$70)*$A$67</f>
        <v>0</v>
      </c>
      <c r="AU71" s="46">
        <f>SUM($AQ70:AU$70)*$A$67</f>
        <v>0</v>
      </c>
      <c r="AV71" s="46">
        <f>SUM(K71:AU71)</f>
        <v>0</v>
      </c>
    </row>
    <row r="72" spans="1:48" ht="15">
      <c r="A72" s="15"/>
      <c r="B72" s="16"/>
      <c r="C72" s="38"/>
      <c r="D72" s="27"/>
      <c r="E72" s="28" t="s">
        <v>11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182">
        <v>21250</v>
      </c>
      <c r="M72" s="183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46">
        <f aca="true" t="shared" si="17" ref="AV72:AV122">SUM(K72:AU72)</f>
        <v>21250</v>
      </c>
    </row>
    <row r="73" spans="1:48" ht="15" hidden="1">
      <c r="A73" s="15">
        <v>39462</v>
      </c>
      <c r="B73" s="16"/>
      <c r="C73" s="31" t="s">
        <v>75</v>
      </c>
      <c r="D73" s="14"/>
      <c r="E73" s="40" t="s">
        <v>4</v>
      </c>
      <c r="F73" s="46"/>
      <c r="G73" s="46"/>
      <c r="H73" s="46"/>
      <c r="I73" s="46"/>
      <c r="J73" s="46"/>
      <c r="K73" s="46"/>
      <c r="L73" s="46"/>
      <c r="M73" s="182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/>
      <c r="AO73" s="46"/>
      <c r="AP73" s="46"/>
      <c r="AQ73" s="46"/>
      <c r="AR73" s="46"/>
      <c r="AS73" s="46"/>
      <c r="AT73" s="46"/>
      <c r="AU73" s="46"/>
      <c r="AV73" s="82">
        <f t="shared" si="17"/>
        <v>0</v>
      </c>
    </row>
    <row r="74" spans="1:48" ht="15" hidden="1">
      <c r="A74" s="15"/>
      <c r="B74" s="16"/>
      <c r="C74" s="89"/>
      <c r="D74" s="14"/>
      <c r="E74" s="28" t="s">
        <v>3</v>
      </c>
      <c r="F74" s="46"/>
      <c r="G74" s="46"/>
      <c r="H74" s="46"/>
      <c r="I74" s="46"/>
      <c r="J74" s="46"/>
      <c r="K74" s="46"/>
      <c r="L74" s="49"/>
      <c r="M74" s="49"/>
      <c r="N74" s="46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46"/>
      <c r="AO74" s="46"/>
      <c r="AP74" s="46"/>
      <c r="AQ74" s="46"/>
      <c r="AR74" s="46"/>
      <c r="AS74" s="46"/>
      <c r="AT74" s="46"/>
      <c r="AU74" s="46"/>
      <c r="AV74" s="49">
        <f t="shared" si="17"/>
        <v>0</v>
      </c>
    </row>
    <row r="75" spans="1:48" ht="15" hidden="1">
      <c r="A75" s="15"/>
      <c r="B75" s="16"/>
      <c r="C75" s="13"/>
      <c r="D75" s="14"/>
      <c r="E75" s="28" t="s">
        <v>11</v>
      </c>
      <c r="F75" s="50"/>
      <c r="G75" s="50"/>
      <c r="H75" s="50"/>
      <c r="I75" s="50"/>
      <c r="J75" s="50"/>
      <c r="K75" s="184"/>
      <c r="L75" s="183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/>
      <c r="AO75" s="50"/>
      <c r="AP75" s="50"/>
      <c r="AQ75" s="50"/>
      <c r="AR75" s="50"/>
      <c r="AS75" s="50"/>
      <c r="AT75" s="50"/>
      <c r="AU75" s="50"/>
      <c r="AV75" s="50">
        <f t="shared" si="17"/>
        <v>0</v>
      </c>
    </row>
    <row r="76" spans="1:48" ht="15">
      <c r="A76" s="15">
        <v>39234</v>
      </c>
      <c r="B76" s="16"/>
      <c r="C76" s="31" t="s">
        <v>79</v>
      </c>
      <c r="D76" s="14"/>
      <c r="E76" s="40" t="s">
        <v>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82">
        <f t="shared" si="17"/>
        <v>0</v>
      </c>
    </row>
    <row r="77" spans="1:48" ht="15">
      <c r="A77" s="15"/>
      <c r="B77" s="16"/>
      <c r="C77" s="89">
        <v>1500000</v>
      </c>
      <c r="D77" s="14"/>
      <c r="E77" s="28" t="s">
        <v>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f>SUM(M76:$AQ$76)*$A$67</f>
        <v>0</v>
      </c>
      <c r="N77" s="46">
        <f>SUM(N76:$AQ$76)*$A$67</f>
        <v>0</v>
      </c>
      <c r="O77" s="46">
        <f>SUM(O76:$AQ$76)*$A$67</f>
        <v>0</v>
      </c>
      <c r="P77" s="46">
        <f>SUM(P76:$AQ$76)*$A$67</f>
        <v>0</v>
      </c>
      <c r="Q77" s="46">
        <f>SUM(Q76:$AQ$76)*$A$67</f>
        <v>0</v>
      </c>
      <c r="R77" s="46">
        <f>SUM(R76:$AQ$76)*$A$67</f>
        <v>0</v>
      </c>
      <c r="S77" s="46">
        <f>SUM(S76:$AQ$76)*$A$67</f>
        <v>0</v>
      </c>
      <c r="T77" s="46">
        <f>SUM(T76:$AQ$76)*$A$67</f>
        <v>0</v>
      </c>
      <c r="U77" s="46">
        <f>SUM(U76:$AQ$76)*$A$67</f>
        <v>0</v>
      </c>
      <c r="V77" s="46">
        <f>SUM(V76:$AQ$76)*$A$67</f>
        <v>0</v>
      </c>
      <c r="W77" s="46">
        <f>SUM(W76:$AQ$76)*$A$67</f>
        <v>0</v>
      </c>
      <c r="X77" s="46">
        <f>SUM(X76:$AQ$76)*$A$67</f>
        <v>0</v>
      </c>
      <c r="Y77" s="46">
        <f>SUM(Y76:$AQ$76)*$A$67</f>
        <v>0</v>
      </c>
      <c r="Z77" s="46">
        <f>SUM(Z76:$AQ$76)*$A$67</f>
        <v>0</v>
      </c>
      <c r="AA77" s="46">
        <f>SUM(AA76:$AQ$76)*$A$67</f>
        <v>0</v>
      </c>
      <c r="AB77" s="46">
        <f>SUM(AB76:$AQ$76)*$A$67</f>
        <v>0</v>
      </c>
      <c r="AC77" s="46">
        <f>SUM(AC76:$AQ$76)*$A$67</f>
        <v>0</v>
      </c>
      <c r="AD77" s="46">
        <f>SUM(AD76:$AQ$76)*$A$67</f>
        <v>0</v>
      </c>
      <c r="AE77" s="46">
        <f>SUM(AE76:$AQ$76)*$A$67</f>
        <v>0</v>
      </c>
      <c r="AF77" s="46">
        <f>SUM(AF76:$AQ$76)*$A$67</f>
        <v>0</v>
      </c>
      <c r="AG77" s="46">
        <f>SUM(AG76:$AQ$76)*$A$67</f>
        <v>0</v>
      </c>
      <c r="AH77" s="46">
        <f>SUM(AH76:$AQ$76)*$A$67</f>
        <v>0</v>
      </c>
      <c r="AI77" s="46">
        <f>SUM(AI76:$AQ$76)*$A$67</f>
        <v>0</v>
      </c>
      <c r="AJ77" s="46">
        <f>SUM(AJ76:$AQ$76)*$A$67</f>
        <v>0</v>
      </c>
      <c r="AK77" s="46">
        <f>SUM(AK76:$AQ$76)*$A$67</f>
        <v>0</v>
      </c>
      <c r="AL77" s="46">
        <f>SUM(AL76:$AQ$76)*$A$67</f>
        <v>0</v>
      </c>
      <c r="AM77" s="46">
        <f>SUM(AM76:$AQ$76)*$A$67</f>
        <v>0</v>
      </c>
      <c r="AN77" s="46">
        <f>SUM(AN76:$AQ$76)*$A$67</f>
        <v>0</v>
      </c>
      <c r="AO77" s="46">
        <f>SUM(AO76:$AQ$76)*$A$67</f>
        <v>0</v>
      </c>
      <c r="AP77" s="46">
        <f>SUM(AP76:$AQ$76)*$A$67</f>
        <v>0</v>
      </c>
      <c r="AQ77" s="46">
        <f>SUM(AQ76:$AQ$76)*$A$67</f>
        <v>0</v>
      </c>
      <c r="AR77" s="46">
        <f>SUM($AQ76:AR$76)*$A$67</f>
        <v>0</v>
      </c>
      <c r="AS77" s="46">
        <f>SUM($AQ76:AS$76)*$A$67</f>
        <v>0</v>
      </c>
      <c r="AT77" s="46">
        <f>SUM($AQ76:AT$76)*$A$67</f>
        <v>0</v>
      </c>
      <c r="AU77" s="46">
        <f>SUM($AQ76:AU$76)*$A$67</f>
        <v>0</v>
      </c>
      <c r="AV77" s="49">
        <f t="shared" si="17"/>
        <v>0</v>
      </c>
    </row>
    <row r="78" spans="1:48" ht="15">
      <c r="A78" s="15"/>
      <c r="B78" s="16"/>
      <c r="C78" s="13"/>
      <c r="D78" s="14"/>
      <c r="E78" s="28" t="s">
        <v>11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182">
        <v>63750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/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f t="shared" si="17"/>
        <v>63750</v>
      </c>
    </row>
    <row r="79" spans="1:48" ht="15">
      <c r="A79" s="15">
        <v>39234</v>
      </c>
      <c r="B79" s="16"/>
      <c r="C79" s="31" t="s">
        <v>95</v>
      </c>
      <c r="D79" s="14"/>
      <c r="E79" s="40" t="s">
        <v>4</v>
      </c>
      <c r="F79" s="46"/>
      <c r="G79" s="46"/>
      <c r="H79" s="46"/>
      <c r="I79" s="46"/>
      <c r="J79" s="46"/>
      <c r="K79" s="46">
        <v>0</v>
      </c>
      <c r="L79" s="46">
        <v>0</v>
      </c>
      <c r="M79" s="46">
        <v>253000</v>
      </c>
      <c r="N79" s="46">
        <v>250000</v>
      </c>
      <c r="O79" s="46">
        <v>250000</v>
      </c>
      <c r="P79" s="46">
        <v>250000</v>
      </c>
      <c r="Q79" s="46">
        <v>250000</v>
      </c>
      <c r="R79" s="46">
        <v>245000</v>
      </c>
      <c r="S79" s="46">
        <v>245000</v>
      </c>
      <c r="T79" s="46">
        <v>245000</v>
      </c>
      <c r="U79" s="46">
        <v>245000</v>
      </c>
      <c r="V79" s="46">
        <v>245000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82">
        <f t="shared" si="17"/>
        <v>2478000</v>
      </c>
    </row>
    <row r="80" spans="1:48" ht="15">
      <c r="A80" s="15"/>
      <c r="B80" s="16"/>
      <c r="C80" s="89">
        <v>2478000</v>
      </c>
      <c r="D80" s="14"/>
      <c r="E80" s="28" t="s">
        <v>3</v>
      </c>
      <c r="F80" s="46"/>
      <c r="G80" s="46"/>
      <c r="H80" s="46"/>
      <c r="I80" s="46"/>
      <c r="J80" s="46"/>
      <c r="K80" s="46">
        <v>0</v>
      </c>
      <c r="L80" s="46">
        <v>0</v>
      </c>
      <c r="M80" s="46">
        <f>SUM(M79:$AQ$79)*$A$67</f>
        <v>111510</v>
      </c>
      <c r="N80" s="46">
        <f>SUM(N79:$AQ$79)*$A$67</f>
        <v>100125</v>
      </c>
      <c r="O80" s="46">
        <f>SUM(O79:$AQ$79)*$A$67</f>
        <v>88875</v>
      </c>
      <c r="P80" s="46">
        <f>SUM(P79:$AQ$79)*$A$67</f>
        <v>77625</v>
      </c>
      <c r="Q80" s="46">
        <f>SUM(Q79:$AQ$79)*$A$67</f>
        <v>66375</v>
      </c>
      <c r="R80" s="46">
        <f>SUM(R79:$AQ$79)*$A$67</f>
        <v>55125</v>
      </c>
      <c r="S80" s="46">
        <f>SUM(S79:$AQ$79)*$A$67</f>
        <v>44100</v>
      </c>
      <c r="T80" s="46">
        <f>SUM(T79:$AQ$79)*$A$67</f>
        <v>33075</v>
      </c>
      <c r="U80" s="46">
        <f>SUM(U79:$AQ$79)*$A$67</f>
        <v>22050</v>
      </c>
      <c r="V80" s="46">
        <f>SUM(V79:$AQ$79)*$A$67</f>
        <v>11025</v>
      </c>
      <c r="W80" s="46">
        <f>SUM(W79:$AQ$79)*$A$67</f>
        <v>0</v>
      </c>
      <c r="X80" s="46">
        <f>SUM(X79:$AQ$79)*$A$67</f>
        <v>0</v>
      </c>
      <c r="Y80" s="46">
        <f>SUM(Y79:$AQ$79)*$A$67</f>
        <v>0</v>
      </c>
      <c r="Z80" s="46">
        <f>SUM(Z79:$AQ$79)*$A$67</f>
        <v>0</v>
      </c>
      <c r="AA80" s="46">
        <f>SUM(AA79:$AQ$79)*$A$67</f>
        <v>0</v>
      </c>
      <c r="AB80" s="46">
        <f>SUM(AB79:$AQ$79)*$A$67</f>
        <v>0</v>
      </c>
      <c r="AC80" s="46">
        <f>SUM(AC79:$AQ$79)*$A$67</f>
        <v>0</v>
      </c>
      <c r="AD80" s="46">
        <f>SUM(AD79:$AQ$79)*$A$67</f>
        <v>0</v>
      </c>
      <c r="AE80" s="46">
        <f>SUM(AE79:$AQ$79)*$A$67</f>
        <v>0</v>
      </c>
      <c r="AF80" s="46">
        <f>SUM(AF79:$AQ$79)*$A$67</f>
        <v>0</v>
      </c>
      <c r="AG80" s="46">
        <f>SUM(AG79:$AQ$79)*$A$67</f>
        <v>0</v>
      </c>
      <c r="AH80" s="46">
        <f>SUM(AH79:$AQ$79)*$A$67</f>
        <v>0</v>
      </c>
      <c r="AI80" s="46">
        <f>SUM(AI79:$AQ$79)*$A$67</f>
        <v>0</v>
      </c>
      <c r="AJ80" s="46">
        <f>SUM(AJ79:$AQ$79)*$A$67</f>
        <v>0</v>
      </c>
      <c r="AK80" s="46">
        <f>SUM(AK79:$AQ$79)*$A$67</f>
        <v>0</v>
      </c>
      <c r="AL80" s="46">
        <f>SUM(AL79:$AQ$79)*$A$67</f>
        <v>0</v>
      </c>
      <c r="AM80" s="46">
        <f>SUM(AM79:$AQ$79)*$A$67</f>
        <v>0</v>
      </c>
      <c r="AN80" s="46">
        <f>SUM(AN79:$AQ$79)*$A$67</f>
        <v>0</v>
      </c>
      <c r="AO80" s="46">
        <f>SUM(AO79:$AQ$79)*$A$67</f>
        <v>0</v>
      </c>
      <c r="AP80" s="46">
        <f>SUM(AP79:$AQ$79)*$A$67</f>
        <v>0</v>
      </c>
      <c r="AQ80" s="46">
        <f>SUM(AQ79:$AQ$79)*$A$67</f>
        <v>0</v>
      </c>
      <c r="AR80" s="46">
        <f>SUM($AQ79:AR$79)*$A$67</f>
        <v>0</v>
      </c>
      <c r="AS80" s="46">
        <f>SUM($AQ79:AS$79)*$A$67</f>
        <v>0</v>
      </c>
      <c r="AT80" s="46">
        <f>SUM($AQ79:AT$79)*$A$67</f>
        <v>0</v>
      </c>
      <c r="AU80" s="46">
        <f>SUM($AQ79:AU$79)*$A$67</f>
        <v>0</v>
      </c>
      <c r="AV80" s="49">
        <f t="shared" si="17"/>
        <v>609885</v>
      </c>
    </row>
    <row r="81" spans="1:48" ht="15">
      <c r="A81" s="15"/>
      <c r="B81" s="16"/>
      <c r="C81" s="13"/>
      <c r="D81" s="14"/>
      <c r="E81" s="28" t="s">
        <v>11</v>
      </c>
      <c r="F81" s="50"/>
      <c r="G81" s="50"/>
      <c r="H81" s="50"/>
      <c r="I81" s="50"/>
      <c r="J81" s="50"/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f t="shared" si="17"/>
        <v>0</v>
      </c>
    </row>
    <row r="82" spans="1:48" ht="15">
      <c r="A82" s="15">
        <v>39234</v>
      </c>
      <c r="B82" s="16"/>
      <c r="C82" s="31" t="s">
        <v>77</v>
      </c>
      <c r="D82" s="14"/>
      <c r="E82" s="40" t="s">
        <v>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165000</v>
      </c>
      <c r="N82" s="46">
        <v>165000</v>
      </c>
      <c r="O82" s="46">
        <v>165000</v>
      </c>
      <c r="P82" s="46">
        <v>165000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82">
        <f t="shared" si="17"/>
        <v>660000</v>
      </c>
    </row>
    <row r="83" spans="1:48" ht="15">
      <c r="A83" s="15"/>
      <c r="B83" s="16"/>
      <c r="C83" s="89">
        <v>660000</v>
      </c>
      <c r="D83" s="14"/>
      <c r="E83" s="28" t="s">
        <v>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f>SUM(M$82:$AQ82)*$A$67</f>
        <v>29700</v>
      </c>
      <c r="N83" s="46">
        <f>SUM(N$82:$AQ82)*$A$67</f>
        <v>22275</v>
      </c>
      <c r="O83" s="46">
        <f>SUM(O$82:$AQ82)*$A$67</f>
        <v>14850</v>
      </c>
      <c r="P83" s="46">
        <f>SUM(P$82:$AQ82)*$A$67</f>
        <v>7425</v>
      </c>
      <c r="Q83" s="46">
        <f>SUM(Q$82:$AQ82)*$A$67</f>
        <v>0</v>
      </c>
      <c r="R83" s="46">
        <f>SUM(R$82:$AQ82)*$A$67</f>
        <v>0</v>
      </c>
      <c r="S83" s="46">
        <f>SUM(S$82:$AQ82)*$A$67</f>
        <v>0</v>
      </c>
      <c r="T83" s="46">
        <f>SUM(T$82:$AQ82)*$A$67</f>
        <v>0</v>
      </c>
      <c r="U83" s="46">
        <f>SUM(U$82:$AQ82)*$A$67</f>
        <v>0</v>
      </c>
      <c r="V83" s="46">
        <f>SUM(V$82:$AQ82)*$A$67</f>
        <v>0</v>
      </c>
      <c r="W83" s="46">
        <f>SUM(W$82:$AQ82)*$A$67</f>
        <v>0</v>
      </c>
      <c r="X83" s="46">
        <f>SUM(X$82:$AQ82)*$A$67</f>
        <v>0</v>
      </c>
      <c r="Y83" s="46">
        <f>SUM(Y$82:$AQ82)*$A$67</f>
        <v>0</v>
      </c>
      <c r="Z83" s="46">
        <f>SUM(Z$82:$AQ82)*$A$67</f>
        <v>0</v>
      </c>
      <c r="AA83" s="46">
        <f>SUM(AA$82:$AQ82)*$A$67</f>
        <v>0</v>
      </c>
      <c r="AB83" s="46">
        <f>SUM(AB$82:$AQ82)*$A$67</f>
        <v>0</v>
      </c>
      <c r="AC83" s="46">
        <f>SUM(AC$82:$AQ82)*$A$67</f>
        <v>0</v>
      </c>
      <c r="AD83" s="46">
        <f>SUM(AD$82:$AQ82)*$A$67</f>
        <v>0</v>
      </c>
      <c r="AE83" s="46">
        <f>SUM(AE$82:$AQ82)*$A$67</f>
        <v>0</v>
      </c>
      <c r="AF83" s="46">
        <f>SUM(AF$82:$AQ82)*$A$67</f>
        <v>0</v>
      </c>
      <c r="AG83" s="46">
        <f>SUM(AG$82:$AQ82)*$A$67</f>
        <v>0</v>
      </c>
      <c r="AH83" s="46">
        <f>SUM(AH$82:$AQ82)*$A$67</f>
        <v>0</v>
      </c>
      <c r="AI83" s="46">
        <f>SUM(AI$82:$AQ82)*$A$67</f>
        <v>0</v>
      </c>
      <c r="AJ83" s="46">
        <f>SUM(AJ$82:$AQ82)*$A$67</f>
        <v>0</v>
      </c>
      <c r="AK83" s="46">
        <f>SUM(AK$82:$AQ82)*$A$67</f>
        <v>0</v>
      </c>
      <c r="AL83" s="46">
        <f>SUM(AL$82:$AQ82)*$A$67</f>
        <v>0</v>
      </c>
      <c r="AM83" s="46">
        <f>SUM(AM$82:$AQ82)*$A$67</f>
        <v>0</v>
      </c>
      <c r="AN83" s="46">
        <f>SUM(AN$82:$AQ82)*$A$67</f>
        <v>0</v>
      </c>
      <c r="AO83" s="46">
        <f>SUM(AO$82:$AQ82)*$A$67</f>
        <v>0</v>
      </c>
      <c r="AP83" s="46">
        <f>SUM(AP$82:$AQ82)*$A$67</f>
        <v>0</v>
      </c>
      <c r="AQ83" s="46">
        <f>SUM(AQ$82:$AQ82)*$A$67</f>
        <v>0</v>
      </c>
      <c r="AR83" s="46">
        <f>SUM($AQ$82:AR82)*$A$67</f>
        <v>0</v>
      </c>
      <c r="AS83" s="46">
        <f>SUM($AQ$82:AS82)*$A$67</f>
        <v>0</v>
      </c>
      <c r="AT83" s="46">
        <f>SUM($AQ$82:AT82)*$A$67</f>
        <v>0</v>
      </c>
      <c r="AU83" s="46">
        <f>SUM($AQ$82:AU82)*$A$67</f>
        <v>0</v>
      </c>
      <c r="AV83" s="49">
        <f t="shared" si="17"/>
        <v>74250</v>
      </c>
    </row>
    <row r="84" spans="1:48" ht="15">
      <c r="A84" s="15"/>
      <c r="B84" s="16"/>
      <c r="C84" s="13"/>
      <c r="D84" s="14"/>
      <c r="E84" s="28" t="s">
        <v>11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182">
        <v>21250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/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f t="shared" si="17"/>
        <v>21250</v>
      </c>
    </row>
    <row r="85" spans="1:48" ht="15">
      <c r="A85" s="15">
        <v>39234</v>
      </c>
      <c r="B85" s="16"/>
      <c r="C85" s="31" t="s">
        <v>93</v>
      </c>
      <c r="D85" s="14"/>
      <c r="E85" s="40" t="s">
        <v>4</v>
      </c>
      <c r="F85" s="46"/>
      <c r="G85" s="46"/>
      <c r="H85" s="46"/>
      <c r="I85" s="46"/>
      <c r="J85" s="46">
        <v>0</v>
      </c>
      <c r="K85" s="46">
        <v>0</v>
      </c>
      <c r="L85" s="46">
        <v>0</v>
      </c>
      <c r="M85" s="46">
        <v>60000</v>
      </c>
      <c r="N85" s="46">
        <v>60000</v>
      </c>
      <c r="O85" s="46">
        <v>60000</v>
      </c>
      <c r="P85" s="46">
        <v>60000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82">
        <f t="shared" si="17"/>
        <v>240000</v>
      </c>
    </row>
    <row r="86" spans="1:48" ht="15">
      <c r="A86" s="15"/>
      <c r="B86" s="16"/>
      <c r="C86" s="89">
        <v>240000</v>
      </c>
      <c r="D86" s="14"/>
      <c r="E86" s="28" t="s">
        <v>3</v>
      </c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>
        <f>SUM(M$85:$AQ85)*$A$67</f>
        <v>10800</v>
      </c>
      <c r="N86" s="46">
        <f>SUM(N$85:$AQ85)*$A$67</f>
        <v>8100</v>
      </c>
      <c r="O86" s="46">
        <f>SUM(O$85:$AQ85)*$A$67</f>
        <v>5400</v>
      </c>
      <c r="P86" s="46">
        <f>SUM(P$85:$AQ85)*$A$67</f>
        <v>2700</v>
      </c>
      <c r="Q86" s="46">
        <f>SUM(Q$85:$AQ85)*$A$67</f>
        <v>0</v>
      </c>
      <c r="R86" s="46">
        <f>SUM(R$85:$AQ85)*$A$67</f>
        <v>0</v>
      </c>
      <c r="S86" s="46">
        <f>SUM(S$85:$AQ85)*$A$67</f>
        <v>0</v>
      </c>
      <c r="T86" s="46">
        <f>SUM(T$85:$AQ85)*$A$67</f>
        <v>0</v>
      </c>
      <c r="U86" s="46">
        <f>SUM(U$85:$AQ85)*$A$67</f>
        <v>0</v>
      </c>
      <c r="V86" s="46">
        <f>SUM(V$85:$AQ85)*$A$67</f>
        <v>0</v>
      </c>
      <c r="W86" s="46">
        <f>SUM(W$85:$AQ85)*$A$67</f>
        <v>0</v>
      </c>
      <c r="X86" s="46">
        <f>SUM(X$85:$AQ85)*$A$67</f>
        <v>0</v>
      </c>
      <c r="Y86" s="46">
        <f>SUM(Y$85:$AQ85)*$A$67</f>
        <v>0</v>
      </c>
      <c r="Z86" s="46">
        <f>SUM(Z$85:$AQ85)*$A$67</f>
        <v>0</v>
      </c>
      <c r="AA86" s="46">
        <f>SUM(AA$85:$AQ85)*$A$67</f>
        <v>0</v>
      </c>
      <c r="AB86" s="46">
        <f>SUM(AB$85:$AQ85)*$A$67</f>
        <v>0</v>
      </c>
      <c r="AC86" s="46">
        <f>SUM(AC$85:$AQ85)*$A$67</f>
        <v>0</v>
      </c>
      <c r="AD86" s="46">
        <f>SUM(AD$85:$AQ85)*$A$67</f>
        <v>0</v>
      </c>
      <c r="AE86" s="46">
        <f>SUM(AE$85:$AQ85)*$A$67</f>
        <v>0</v>
      </c>
      <c r="AF86" s="46">
        <f>SUM(AF$85:$AQ85)*$A$67</f>
        <v>0</v>
      </c>
      <c r="AG86" s="46">
        <f>SUM(AG$85:$AQ85)*$A$67</f>
        <v>0</v>
      </c>
      <c r="AH86" s="46">
        <f>SUM(AH$85:$AQ85)*$A$67</f>
        <v>0</v>
      </c>
      <c r="AI86" s="46">
        <f>SUM(AI$85:$AQ85)*$A$67</f>
        <v>0</v>
      </c>
      <c r="AJ86" s="46">
        <f>SUM(AJ$85:$AQ85)*$A$67</f>
        <v>0</v>
      </c>
      <c r="AK86" s="46">
        <f>SUM(AK$85:$AQ85)*$A$67</f>
        <v>0</v>
      </c>
      <c r="AL86" s="46">
        <f>SUM(AL$85:$AQ85)*$A$67</f>
        <v>0</v>
      </c>
      <c r="AM86" s="46">
        <f>SUM(AM$85:$AQ85)*$A$67</f>
        <v>0</v>
      </c>
      <c r="AN86" s="46">
        <f>SUM(AN$85:$AQ85)*$A$67</f>
        <v>0</v>
      </c>
      <c r="AO86" s="46">
        <f>SUM(AO$85:$AQ85)*$A$67</f>
        <v>0</v>
      </c>
      <c r="AP86" s="46">
        <f>SUM(AP$85:$AQ85)*$A$67</f>
        <v>0</v>
      </c>
      <c r="AQ86" s="46">
        <f>SUM(AQ$85:$AQ85)*$A$67</f>
        <v>0</v>
      </c>
      <c r="AR86" s="46">
        <f>SUM($AQ$85:AR85)*$A$67</f>
        <v>0</v>
      </c>
      <c r="AS86" s="46">
        <f>SUM($AQ$85:AS85)*$A$67</f>
        <v>0</v>
      </c>
      <c r="AT86" s="46">
        <f>SUM($AQ$85:AT85)*$A$67</f>
        <v>0</v>
      </c>
      <c r="AU86" s="46">
        <f>SUM($AQ$85:AU85)*$A$67</f>
        <v>0</v>
      </c>
      <c r="AV86" s="49">
        <f t="shared" si="17"/>
        <v>27000</v>
      </c>
    </row>
    <row r="87" spans="1:48" ht="15">
      <c r="A87" s="15"/>
      <c r="B87" s="16"/>
      <c r="C87" s="13"/>
      <c r="D87" s="14"/>
      <c r="E87" s="28" t="s">
        <v>11</v>
      </c>
      <c r="F87" s="50"/>
      <c r="G87" s="50"/>
      <c r="H87" s="50"/>
      <c r="I87" s="50"/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/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f t="shared" si="17"/>
        <v>0</v>
      </c>
    </row>
    <row r="88" spans="1:48" ht="15">
      <c r="A88" s="15">
        <v>39234</v>
      </c>
      <c r="B88" s="16"/>
      <c r="C88" s="31" t="s">
        <v>94</v>
      </c>
      <c r="D88" s="14"/>
      <c r="E88" s="40" t="s">
        <v>4</v>
      </c>
      <c r="F88" s="46"/>
      <c r="G88" s="46"/>
      <c r="H88" s="46"/>
      <c r="I88" s="46"/>
      <c r="J88" s="46"/>
      <c r="K88" s="46">
        <v>0</v>
      </c>
      <c r="L88" s="46">
        <v>0</v>
      </c>
      <c r="M88" s="46">
        <v>285000</v>
      </c>
      <c r="N88" s="46">
        <v>285000</v>
      </c>
      <c r="O88" s="46">
        <v>285000</v>
      </c>
      <c r="P88" s="46">
        <v>285000</v>
      </c>
      <c r="Q88" s="46">
        <v>285000</v>
      </c>
      <c r="R88" s="46">
        <v>285000</v>
      </c>
      <c r="S88" s="46">
        <v>285000</v>
      </c>
      <c r="T88" s="46">
        <v>285000</v>
      </c>
      <c r="U88" s="46">
        <v>285000</v>
      </c>
      <c r="V88" s="46">
        <v>285000</v>
      </c>
      <c r="W88" s="46">
        <v>285000</v>
      </c>
      <c r="X88" s="46">
        <v>285000</v>
      </c>
      <c r="Y88" s="46">
        <v>285000</v>
      </c>
      <c r="Z88" s="46">
        <v>285000</v>
      </c>
      <c r="AA88" s="46">
        <v>285000</v>
      </c>
      <c r="AB88" s="46">
        <v>285000</v>
      </c>
      <c r="AC88" s="46">
        <v>285000</v>
      </c>
      <c r="AD88" s="46">
        <v>285000</v>
      </c>
      <c r="AE88" s="46">
        <v>285000</v>
      </c>
      <c r="AF88" s="46">
        <v>285000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82">
        <f t="shared" si="17"/>
        <v>5700000</v>
      </c>
    </row>
    <row r="89" spans="1:48" ht="15">
      <c r="A89" s="15"/>
      <c r="B89" s="16"/>
      <c r="C89" s="89">
        <v>5700000</v>
      </c>
      <c r="D89" s="14"/>
      <c r="E89" s="28" t="s">
        <v>3</v>
      </c>
      <c r="F89" s="46"/>
      <c r="G89" s="46"/>
      <c r="H89" s="46"/>
      <c r="I89" s="46"/>
      <c r="J89" s="46"/>
      <c r="K89" s="46">
        <v>0</v>
      </c>
      <c r="L89" s="46">
        <v>0</v>
      </c>
      <c r="M89" s="46">
        <f>SUM(M$88:$AQ88)*$A$67</f>
        <v>256500</v>
      </c>
      <c r="N89" s="46">
        <f>SUM(N$88:$AQ88)*$A$67</f>
        <v>243675</v>
      </c>
      <c r="O89" s="46">
        <f>SUM(O$88:$AQ88)*$A$67</f>
        <v>230850</v>
      </c>
      <c r="P89" s="46">
        <f>SUM(P$88:$AQ88)*$A$67</f>
        <v>218025</v>
      </c>
      <c r="Q89" s="46">
        <f>SUM(Q$88:$AQ88)*$A$67</f>
        <v>205200</v>
      </c>
      <c r="R89" s="46">
        <f>SUM(R$88:$AQ88)*$A$67</f>
        <v>192375</v>
      </c>
      <c r="S89" s="46">
        <f>SUM(S$88:$AQ88)*$A$67</f>
        <v>179550</v>
      </c>
      <c r="T89" s="46">
        <f>SUM(T$88:$AQ88)*$A$67</f>
        <v>166725</v>
      </c>
      <c r="U89" s="46">
        <f>SUM(U$88:$AQ88)*$A$67</f>
        <v>153900</v>
      </c>
      <c r="V89" s="46">
        <f>SUM(V$88:$AQ88)*$A$67</f>
        <v>141075</v>
      </c>
      <c r="W89" s="46">
        <f>SUM(W$88:$AQ88)*$A$67</f>
        <v>128250</v>
      </c>
      <c r="X89" s="46">
        <f>SUM(X$88:$AQ88)*$A$67</f>
        <v>115425</v>
      </c>
      <c r="Y89" s="46">
        <f>SUM(Y$88:$AQ88)*$A$67</f>
        <v>102600</v>
      </c>
      <c r="Z89" s="46">
        <f>SUM(Z$88:$AQ88)*$A$67</f>
        <v>89775</v>
      </c>
      <c r="AA89" s="46">
        <f>SUM(AA$88:$AQ88)*$A$67</f>
        <v>76950</v>
      </c>
      <c r="AB89" s="46">
        <f>SUM(AB$88:$AQ88)*$A$67</f>
        <v>64125</v>
      </c>
      <c r="AC89" s="46">
        <f>SUM(AC$88:$AQ88)*$A$67</f>
        <v>51300</v>
      </c>
      <c r="AD89" s="46">
        <f>SUM(AD$88:$AQ88)*$A$67</f>
        <v>38475</v>
      </c>
      <c r="AE89" s="46">
        <f>SUM(AE$88:$AQ88)*$A$67</f>
        <v>25650</v>
      </c>
      <c r="AF89" s="46">
        <f>SUM(AF$88:$AQ88)*$A$67</f>
        <v>12825</v>
      </c>
      <c r="AG89" s="46">
        <f>SUM(AG$88:$AQ88)*$A$67</f>
        <v>0</v>
      </c>
      <c r="AH89" s="46">
        <f>SUM(AH$88:$AQ88)*$A$67</f>
        <v>0</v>
      </c>
      <c r="AI89" s="46">
        <f>SUM(AI$88:$AQ88)*$A$67</f>
        <v>0</v>
      </c>
      <c r="AJ89" s="46">
        <f>SUM(AJ$88:$AQ88)*$A$67</f>
        <v>0</v>
      </c>
      <c r="AK89" s="46">
        <f>SUM(AK$88:$AQ88)*$A$67</f>
        <v>0</v>
      </c>
      <c r="AL89" s="46">
        <f>SUM(AL$88:$AQ88)*$A$67</f>
        <v>0</v>
      </c>
      <c r="AM89" s="46">
        <f>SUM(AM$88:$AQ88)*$A$67</f>
        <v>0</v>
      </c>
      <c r="AN89" s="46">
        <f>SUM(AN$88:$AQ88)*$A$67</f>
        <v>0</v>
      </c>
      <c r="AO89" s="46">
        <f>SUM(AO$88:$AQ88)*$A$67</f>
        <v>0</v>
      </c>
      <c r="AP89" s="46">
        <f>SUM(AP$88:$AQ88)*$A$67</f>
        <v>0</v>
      </c>
      <c r="AQ89" s="46">
        <f>SUM(AQ$88:$AQ88)*$A$67</f>
        <v>0</v>
      </c>
      <c r="AR89" s="46">
        <f>SUM($AQ$88:AR88)*$A$67</f>
        <v>0</v>
      </c>
      <c r="AS89" s="46">
        <f>SUM($AQ$88:AS88)*$A$67</f>
        <v>0</v>
      </c>
      <c r="AT89" s="46">
        <f>SUM($AQ$88:AT88)*$A$67</f>
        <v>0</v>
      </c>
      <c r="AU89" s="46">
        <f>SUM($AQ$88:AU88)*$A$67</f>
        <v>0</v>
      </c>
      <c r="AV89" s="49">
        <f t="shared" si="17"/>
        <v>2693250</v>
      </c>
    </row>
    <row r="90" spans="1:48" ht="15">
      <c r="A90" s="15"/>
      <c r="B90" s="16"/>
      <c r="C90" s="13"/>
      <c r="D90" s="14"/>
      <c r="E90" s="28" t="s">
        <v>11</v>
      </c>
      <c r="F90" s="50"/>
      <c r="G90" s="50"/>
      <c r="H90" s="50"/>
      <c r="I90" s="50"/>
      <c r="J90" s="50"/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f t="shared" si="17"/>
        <v>0</v>
      </c>
    </row>
    <row r="91" spans="1:48" ht="15">
      <c r="A91" s="15">
        <v>39965</v>
      </c>
      <c r="B91" s="16"/>
      <c r="C91" s="31" t="s">
        <v>80</v>
      </c>
      <c r="D91" s="14"/>
      <c r="E91" s="40" t="s">
        <v>4</v>
      </c>
      <c r="F91" s="46"/>
      <c r="G91" s="46"/>
      <c r="H91" s="46"/>
      <c r="I91" s="46"/>
      <c r="J91" s="46"/>
      <c r="K91" s="46">
        <v>0</v>
      </c>
      <c r="L91" s="46">
        <v>0</v>
      </c>
      <c r="M91" s="46">
        <v>0</v>
      </c>
      <c r="N91" s="46">
        <v>0</v>
      </c>
      <c r="O91" s="46">
        <v>1280000</v>
      </c>
      <c r="P91" s="46">
        <v>1280000</v>
      </c>
      <c r="Q91" s="46">
        <v>1280000</v>
      </c>
      <c r="R91" s="46">
        <v>1280000</v>
      </c>
      <c r="S91" s="46">
        <v>1280000</v>
      </c>
      <c r="T91" s="46">
        <v>1280000</v>
      </c>
      <c r="U91" s="46">
        <v>1280000</v>
      </c>
      <c r="V91" s="46">
        <v>1280000</v>
      </c>
      <c r="W91" s="46">
        <v>1280000</v>
      </c>
      <c r="X91" s="46">
        <v>1280000</v>
      </c>
      <c r="Y91" s="46">
        <v>1280000</v>
      </c>
      <c r="Z91" s="46">
        <v>1280000</v>
      </c>
      <c r="AA91" s="46">
        <v>1280000</v>
      </c>
      <c r="AB91" s="46">
        <v>1280000</v>
      </c>
      <c r="AC91" s="46">
        <v>1280000</v>
      </c>
      <c r="AD91" s="46">
        <v>1280000</v>
      </c>
      <c r="AE91" s="46">
        <v>1280000</v>
      </c>
      <c r="AF91" s="46">
        <v>1280000</v>
      </c>
      <c r="AG91" s="46">
        <v>1280000</v>
      </c>
      <c r="AH91" s="46">
        <v>1280000</v>
      </c>
      <c r="AI91" s="46">
        <v>1280000</v>
      </c>
      <c r="AJ91" s="46">
        <v>1280000</v>
      </c>
      <c r="AK91" s="46">
        <v>1280000</v>
      </c>
      <c r="AL91" s="46">
        <v>1280000</v>
      </c>
      <c r="AM91" s="46">
        <v>1280000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82">
        <f t="shared" si="17"/>
        <v>32000000</v>
      </c>
    </row>
    <row r="92" spans="1:48" ht="15">
      <c r="A92" s="15"/>
      <c r="B92" s="16"/>
      <c r="C92" s="89">
        <v>32000000</v>
      </c>
      <c r="D92" s="14"/>
      <c r="E92" s="28" t="s">
        <v>3</v>
      </c>
      <c r="F92" s="46"/>
      <c r="G92" s="46"/>
      <c r="H92" s="46"/>
      <c r="I92" s="46"/>
      <c r="J92" s="46"/>
      <c r="K92" s="46">
        <v>0</v>
      </c>
      <c r="L92" s="46">
        <v>0</v>
      </c>
      <c r="M92" s="46">
        <v>0</v>
      </c>
      <c r="N92" s="93">
        <v>0</v>
      </c>
      <c r="O92" s="46">
        <f>SUM(O$91:$AQ91)*$A$67</f>
        <v>1440000</v>
      </c>
      <c r="P92" s="46">
        <f>SUM(P$91:$AQ91)*$A$67</f>
        <v>1382400</v>
      </c>
      <c r="Q92" s="46">
        <f>SUM(Q$91:$AQ91)*$A$67</f>
        <v>1324800</v>
      </c>
      <c r="R92" s="46">
        <f>SUM(R$91:$AQ91)*$A$67</f>
        <v>1267200</v>
      </c>
      <c r="S92" s="46">
        <f>SUM(S$91:$AQ91)*$A$67</f>
        <v>1209600</v>
      </c>
      <c r="T92" s="46">
        <f>SUM(T$91:$AQ91)*$A$67</f>
        <v>1152000</v>
      </c>
      <c r="U92" s="46">
        <f>SUM(U$91:$AQ91)*$A$67</f>
        <v>1094400</v>
      </c>
      <c r="V92" s="46">
        <f>SUM(V$91:$AQ91)*$A$67</f>
        <v>1036800</v>
      </c>
      <c r="W92" s="46">
        <f>SUM(W$91:$AQ91)*$A$67</f>
        <v>979200</v>
      </c>
      <c r="X92" s="46">
        <f>SUM(X$91:$AQ91)*$A$67</f>
        <v>921600</v>
      </c>
      <c r="Y92" s="46">
        <f>SUM(Y$91:$AQ91)*$A$67</f>
        <v>864000</v>
      </c>
      <c r="Z92" s="46">
        <f>SUM(Z$91:$AQ91)*$A$67</f>
        <v>806400</v>
      </c>
      <c r="AA92" s="46">
        <f>SUM(AA$91:$AQ91)*$A$67</f>
        <v>748800</v>
      </c>
      <c r="AB92" s="46">
        <f>SUM(AB$91:$AQ91)*$A$67</f>
        <v>691200</v>
      </c>
      <c r="AC92" s="46">
        <f>SUM(AC$91:$AQ91)*$A$67</f>
        <v>633600</v>
      </c>
      <c r="AD92" s="46">
        <f>SUM(AD$91:$AQ91)*$A$67</f>
        <v>576000</v>
      </c>
      <c r="AE92" s="46">
        <f>SUM(AE$91:$AQ91)*$A$67</f>
        <v>518400</v>
      </c>
      <c r="AF92" s="46">
        <f>SUM(AF$91:$AQ91)*$A$67</f>
        <v>460800</v>
      </c>
      <c r="AG92" s="46">
        <f>SUM(AG$91:$AQ91)*$A$67</f>
        <v>403200</v>
      </c>
      <c r="AH92" s="46">
        <f>SUM(AH$91:$AQ91)*$A$67</f>
        <v>345600</v>
      </c>
      <c r="AI92" s="46">
        <f>SUM(AI$91:$AQ91)*$A$67</f>
        <v>288000</v>
      </c>
      <c r="AJ92" s="46">
        <f>SUM(AJ$91:$AQ91)*$A$67</f>
        <v>230400</v>
      </c>
      <c r="AK92" s="46">
        <f>SUM(AK$91:$AQ91)*$A$67</f>
        <v>172800</v>
      </c>
      <c r="AL92" s="46">
        <f>SUM(AL$91:$AQ91)*$A$67</f>
        <v>115200</v>
      </c>
      <c r="AM92" s="46">
        <f>SUM(AM$91:$AQ91)*$A$67</f>
        <v>57600</v>
      </c>
      <c r="AN92" s="46">
        <f>SUM(AN$91:$AQ91)*$A$67</f>
        <v>0</v>
      </c>
      <c r="AO92" s="46">
        <f>SUM(AO$91:$AQ91)*$A$67</f>
        <v>0</v>
      </c>
      <c r="AP92" s="46">
        <f>SUM(AP$91:$AQ91)*$A$67</f>
        <v>0</v>
      </c>
      <c r="AQ92" s="46">
        <f>SUM(AQ$91:$AQ91)*$A$67</f>
        <v>0</v>
      </c>
      <c r="AR92" s="46">
        <f>SUM($AQ$91:AR91)*$A$67</f>
        <v>0</v>
      </c>
      <c r="AS92" s="46">
        <f>SUM($AQ$91:AS91)*$A$67</f>
        <v>0</v>
      </c>
      <c r="AT92" s="46">
        <f>SUM($AQ$91:AT91)*$A$67</f>
        <v>0</v>
      </c>
      <c r="AU92" s="46">
        <f>SUM($AQ$91:AU91)*$A$67</f>
        <v>0</v>
      </c>
      <c r="AV92" s="49">
        <f t="shared" si="17"/>
        <v>18720000</v>
      </c>
    </row>
    <row r="93" spans="1:48" ht="15">
      <c r="A93" s="15"/>
      <c r="B93" s="16"/>
      <c r="C93" s="13"/>
      <c r="D93" s="14"/>
      <c r="E93" s="28" t="s">
        <v>11</v>
      </c>
      <c r="F93" s="50"/>
      <c r="G93" s="50"/>
      <c r="H93" s="50"/>
      <c r="I93" s="50"/>
      <c r="J93" s="50"/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f t="shared" si="17"/>
        <v>0</v>
      </c>
    </row>
    <row r="94" spans="1:48" ht="15">
      <c r="A94" s="15">
        <v>42522</v>
      </c>
      <c r="B94" s="16"/>
      <c r="C94" s="31" t="s">
        <v>81</v>
      </c>
      <c r="D94" s="14"/>
      <c r="E94" s="40" t="s">
        <v>4</v>
      </c>
      <c r="F94" s="46"/>
      <c r="G94" s="46"/>
      <c r="H94" s="46"/>
      <c r="I94" s="46"/>
      <c r="J94" s="46"/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1995000</v>
      </c>
      <c r="W94" s="46">
        <v>1995000</v>
      </c>
      <c r="X94" s="46">
        <v>1995000</v>
      </c>
      <c r="Y94" s="46">
        <v>1995000</v>
      </c>
      <c r="Z94" s="46">
        <v>1995000</v>
      </c>
      <c r="AA94" s="46">
        <v>1995000</v>
      </c>
      <c r="AB94" s="46">
        <v>1995000</v>
      </c>
      <c r="AC94" s="46">
        <v>1995000</v>
      </c>
      <c r="AD94" s="46">
        <v>1995000</v>
      </c>
      <c r="AE94" s="46">
        <v>1995000</v>
      </c>
      <c r="AF94" s="46">
        <v>1990000</v>
      </c>
      <c r="AG94" s="46">
        <v>1990000</v>
      </c>
      <c r="AH94" s="46">
        <v>1990000</v>
      </c>
      <c r="AI94" s="46">
        <v>1990000</v>
      </c>
      <c r="AJ94" s="46">
        <v>1990000</v>
      </c>
      <c r="AK94" s="46">
        <v>1990000</v>
      </c>
      <c r="AL94" s="46">
        <v>1990000</v>
      </c>
      <c r="AM94" s="46">
        <v>1990000</v>
      </c>
      <c r="AN94" s="46">
        <v>1990000</v>
      </c>
      <c r="AO94" s="46">
        <v>1990000</v>
      </c>
      <c r="AP94" s="46">
        <v>1990000</v>
      </c>
      <c r="AQ94" s="46">
        <v>1990000</v>
      </c>
      <c r="AR94" s="46">
        <v>1990000</v>
      </c>
      <c r="AS94" s="46">
        <v>1990000</v>
      </c>
      <c r="AT94" s="46">
        <v>1990000</v>
      </c>
      <c r="AU94" s="46">
        <v>0</v>
      </c>
      <c r="AV94" s="82">
        <f t="shared" si="17"/>
        <v>49800000</v>
      </c>
    </row>
    <row r="95" spans="1:48" ht="15">
      <c r="A95" s="15"/>
      <c r="B95" s="16"/>
      <c r="C95" s="89">
        <v>49800000</v>
      </c>
      <c r="D95" s="14"/>
      <c r="E95" s="28" t="s">
        <v>3</v>
      </c>
      <c r="F95" s="46"/>
      <c r="G95" s="46"/>
      <c r="H95" s="46"/>
      <c r="I95" s="46"/>
      <c r="J95" s="46"/>
      <c r="K95" s="46">
        <v>0</v>
      </c>
      <c r="L95" s="46">
        <v>0</v>
      </c>
      <c r="M95" s="46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93">
        <v>0</v>
      </c>
      <c r="V95" s="46">
        <f>SUM(V$94:$AU94)*$A$67</f>
        <v>2241000</v>
      </c>
      <c r="W95" s="46">
        <f>SUM(W$94:$AU94)*$A$67</f>
        <v>2151225</v>
      </c>
      <c r="X95" s="46">
        <f>SUM(X$94:$AU94)*$A$67</f>
        <v>2061450</v>
      </c>
      <c r="Y95" s="46">
        <f>SUM(Y$94:$AU94)*$A$67</f>
        <v>1971675</v>
      </c>
      <c r="Z95" s="46">
        <f>SUM(Z$94:$AU94)*$A$67</f>
        <v>1881900</v>
      </c>
      <c r="AA95" s="46">
        <f>SUM(AA$94:$AU94)*$A$67</f>
        <v>1792125</v>
      </c>
      <c r="AB95" s="46">
        <f>SUM(AB$94:$AU94)*$A$67</f>
        <v>1702350</v>
      </c>
      <c r="AC95" s="46">
        <f>SUM(AC$94:$AU94)*$A$67</f>
        <v>1612575</v>
      </c>
      <c r="AD95" s="46">
        <f>SUM(AD$94:$AU94)*$A$67</f>
        <v>1522800</v>
      </c>
      <c r="AE95" s="46">
        <f>SUM(AE$94:$AU94)*$A$67</f>
        <v>1433025</v>
      </c>
      <c r="AF95" s="46">
        <f>SUM(AF$94:$AU94)*$A$67</f>
        <v>1343250</v>
      </c>
      <c r="AG95" s="46">
        <f>SUM(AG$94:$AU94)*$A$67</f>
        <v>1253700</v>
      </c>
      <c r="AH95" s="46">
        <f>SUM(AH$94:$AU94)*$A$67</f>
        <v>1164150</v>
      </c>
      <c r="AI95" s="46">
        <f>SUM(AI$94:$AU94)*$A$67</f>
        <v>1074600</v>
      </c>
      <c r="AJ95" s="46">
        <f>SUM(AJ$94:$AU94)*$A$67</f>
        <v>985050</v>
      </c>
      <c r="AK95" s="46">
        <f>SUM(AK$94:$AU94)*$A$67</f>
        <v>895500</v>
      </c>
      <c r="AL95" s="46">
        <f>SUM(AL$94:$AU94)*$A$67</f>
        <v>805950</v>
      </c>
      <c r="AM95" s="46">
        <f>SUM(AM$94:$AU94)*$A$67</f>
        <v>716400</v>
      </c>
      <c r="AN95" s="46">
        <f>SUM(AN$94:$AU94)*$A$67</f>
        <v>626850</v>
      </c>
      <c r="AO95" s="46">
        <f>SUM(AO$94:$AU94)*$A$67</f>
        <v>537300</v>
      </c>
      <c r="AP95" s="46">
        <f>SUM(AP$94:$AU94)*$A$67</f>
        <v>447750</v>
      </c>
      <c r="AQ95" s="46">
        <f>SUM(AQ$94:$AU94)*$A$67</f>
        <v>358200</v>
      </c>
      <c r="AR95" s="46">
        <f>SUM(AR$94:$AU94)*$A$67</f>
        <v>268650</v>
      </c>
      <c r="AS95" s="46">
        <f>SUM(AS$94:$AU94)*$A$67</f>
        <v>179100</v>
      </c>
      <c r="AT95" s="46">
        <f>SUM(AT$94:$AU94)*$A$67</f>
        <v>89550</v>
      </c>
      <c r="AU95" s="46">
        <v>0</v>
      </c>
      <c r="AV95" s="49">
        <f t="shared" si="17"/>
        <v>29116125</v>
      </c>
    </row>
    <row r="96" spans="1:48" ht="15">
      <c r="A96" s="15"/>
      <c r="B96" s="16"/>
      <c r="C96" s="13"/>
      <c r="D96" s="14"/>
      <c r="E96" s="28" t="s">
        <v>11</v>
      </c>
      <c r="F96" s="50"/>
      <c r="G96" s="50"/>
      <c r="H96" s="50"/>
      <c r="I96" s="50"/>
      <c r="J96" s="50"/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50">
        <v>0</v>
      </c>
      <c r="AP96" s="50">
        <v>0</v>
      </c>
      <c r="AQ96" s="50">
        <v>0</v>
      </c>
      <c r="AR96" s="50">
        <v>0</v>
      </c>
      <c r="AS96" s="50">
        <v>0</v>
      </c>
      <c r="AT96" s="50">
        <v>0</v>
      </c>
      <c r="AU96" s="50">
        <v>0</v>
      </c>
      <c r="AV96" s="50">
        <f t="shared" si="17"/>
        <v>0</v>
      </c>
    </row>
    <row r="97" spans="1:48" ht="15">
      <c r="A97" s="15">
        <v>42522</v>
      </c>
      <c r="B97" s="16"/>
      <c r="C97" s="31" t="s">
        <v>82</v>
      </c>
      <c r="D97" s="14"/>
      <c r="E97" s="40" t="s">
        <v>4</v>
      </c>
      <c r="F97" s="46"/>
      <c r="G97" s="46"/>
      <c r="H97" s="46"/>
      <c r="I97" s="46"/>
      <c r="J97" s="46"/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750000</v>
      </c>
      <c r="W97" s="46">
        <v>750000</v>
      </c>
      <c r="X97" s="46">
        <v>750000</v>
      </c>
      <c r="Y97" s="46">
        <v>750000</v>
      </c>
      <c r="Z97" s="46">
        <v>750000</v>
      </c>
      <c r="AA97" s="46">
        <v>750000</v>
      </c>
      <c r="AB97" s="46">
        <v>750000</v>
      </c>
      <c r="AC97" s="46">
        <v>750000</v>
      </c>
      <c r="AD97" s="46">
        <v>750000</v>
      </c>
      <c r="AE97" s="46">
        <v>750000</v>
      </c>
      <c r="AF97" s="46">
        <v>750000</v>
      </c>
      <c r="AG97" s="46">
        <v>750000</v>
      </c>
      <c r="AH97" s="46">
        <v>750000</v>
      </c>
      <c r="AI97" s="46">
        <v>750000</v>
      </c>
      <c r="AJ97" s="46">
        <v>750000</v>
      </c>
      <c r="AK97" s="46">
        <v>750000</v>
      </c>
      <c r="AL97" s="46">
        <v>750000</v>
      </c>
      <c r="AM97" s="46">
        <v>750000</v>
      </c>
      <c r="AN97" s="46">
        <v>750000</v>
      </c>
      <c r="AO97" s="46">
        <v>750000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82">
        <f t="shared" si="17"/>
        <v>15000000</v>
      </c>
    </row>
    <row r="98" spans="1:48" ht="15">
      <c r="A98" s="15"/>
      <c r="B98" s="16"/>
      <c r="C98" s="89">
        <v>15000000</v>
      </c>
      <c r="D98" s="14"/>
      <c r="E98" s="28" t="s">
        <v>3</v>
      </c>
      <c r="F98" s="46"/>
      <c r="G98" s="46"/>
      <c r="H98" s="46"/>
      <c r="I98" s="46"/>
      <c r="J98" s="46"/>
      <c r="K98" s="46">
        <v>0</v>
      </c>
      <c r="L98" s="46">
        <v>0</v>
      </c>
      <c r="M98" s="46">
        <v>0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93">
        <v>0</v>
      </c>
      <c r="U98" s="93">
        <v>0</v>
      </c>
      <c r="V98" s="46">
        <f>SUM(V$97:$AU97)*$A$67</f>
        <v>675000</v>
      </c>
      <c r="W98" s="46">
        <f>SUM(W$97:$AU97)*$A$67</f>
        <v>641250</v>
      </c>
      <c r="X98" s="46">
        <f>SUM(X$97:$AU97)*$A$67</f>
        <v>607500</v>
      </c>
      <c r="Y98" s="46">
        <f>SUM(Y$97:$AU97)*$A$67</f>
        <v>573750</v>
      </c>
      <c r="Z98" s="46">
        <f>SUM(Z$97:$AU97)*$A$67</f>
        <v>540000</v>
      </c>
      <c r="AA98" s="46">
        <f>SUM(AA$97:$AU97)*$A$67</f>
        <v>506250</v>
      </c>
      <c r="AB98" s="46">
        <f>SUM(AB$97:$AU97)*$A$67</f>
        <v>472500</v>
      </c>
      <c r="AC98" s="46">
        <f>SUM(AC$97:$AU97)*$A$67</f>
        <v>438750</v>
      </c>
      <c r="AD98" s="46">
        <f>SUM(AD$97:$AU97)*$A$67</f>
        <v>405000</v>
      </c>
      <c r="AE98" s="46">
        <f>SUM(AE$97:$AU97)*$A$67</f>
        <v>371250</v>
      </c>
      <c r="AF98" s="46">
        <f>SUM(AF$97:$AU97)*$A$67</f>
        <v>337500</v>
      </c>
      <c r="AG98" s="46">
        <f>SUM(AG$97:$AU97)*$A$67</f>
        <v>303750</v>
      </c>
      <c r="AH98" s="46">
        <f>SUM(AH$97:$AU97)*$A$67</f>
        <v>270000</v>
      </c>
      <c r="AI98" s="46">
        <f>SUM(AI$97:$AU97)*$A$67</f>
        <v>236250</v>
      </c>
      <c r="AJ98" s="46">
        <f>SUM(AJ$97:$AU97)*$A$67</f>
        <v>202500</v>
      </c>
      <c r="AK98" s="46">
        <f>SUM(AK$97:$AU97)*$A$67</f>
        <v>168750</v>
      </c>
      <c r="AL98" s="46">
        <f>SUM(AL$97:$AU97)*$A$67</f>
        <v>135000</v>
      </c>
      <c r="AM98" s="46">
        <f>SUM(AM$97:$AU97)*$A$67</f>
        <v>101250</v>
      </c>
      <c r="AN98" s="46">
        <f>SUM(AN$97:$AU97)*$A$67</f>
        <v>67500</v>
      </c>
      <c r="AO98" s="46">
        <f>SUM(AO$97:$AU97)*$A$67</f>
        <v>33750</v>
      </c>
      <c r="AP98" s="46">
        <f>SUM(AP$97:$AU97)*$A$67</f>
        <v>0</v>
      </c>
      <c r="AQ98" s="46">
        <f>SUM(AQ$97:$AU97)*$A$67</f>
        <v>0</v>
      </c>
      <c r="AR98" s="46">
        <f>SUM(AR$97:$AU97)*$A$67</f>
        <v>0</v>
      </c>
      <c r="AS98" s="46">
        <f>SUM(AS$97:$AU97)*$A$67</f>
        <v>0</v>
      </c>
      <c r="AT98" s="46">
        <f>SUM(AT$97:$AU97)*$A$67</f>
        <v>0</v>
      </c>
      <c r="AU98" s="46">
        <f>SUM(AU$97:$AU97)*$A$67</f>
        <v>0</v>
      </c>
      <c r="AV98" s="49">
        <f t="shared" si="17"/>
        <v>7087500</v>
      </c>
    </row>
    <row r="99" spans="1:48" ht="15">
      <c r="A99" s="15"/>
      <c r="B99" s="16"/>
      <c r="C99" s="13"/>
      <c r="D99" s="14"/>
      <c r="E99" s="28" t="s">
        <v>11</v>
      </c>
      <c r="F99" s="50"/>
      <c r="G99" s="50"/>
      <c r="H99" s="50"/>
      <c r="I99" s="50"/>
      <c r="J99" s="50"/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50">
        <v>0</v>
      </c>
      <c r="AS99" s="50">
        <v>0</v>
      </c>
      <c r="AT99" s="50">
        <v>0</v>
      </c>
      <c r="AU99" s="50">
        <v>0</v>
      </c>
      <c r="AV99" s="50">
        <f t="shared" si="17"/>
        <v>0</v>
      </c>
    </row>
    <row r="100" spans="1:48" ht="15">
      <c r="A100" s="15">
        <v>44348</v>
      </c>
      <c r="B100" s="16"/>
      <c r="C100" s="31" t="s">
        <v>83</v>
      </c>
      <c r="D100" s="14"/>
      <c r="E100" s="40" t="s">
        <v>4</v>
      </c>
      <c r="F100" s="46"/>
      <c r="G100" s="46"/>
      <c r="H100" s="46"/>
      <c r="I100" s="46"/>
      <c r="J100" s="46"/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1000000</v>
      </c>
      <c r="AB100" s="46">
        <v>1000000</v>
      </c>
      <c r="AC100" s="46">
        <v>1000000</v>
      </c>
      <c r="AD100" s="46">
        <v>1000000</v>
      </c>
      <c r="AE100" s="46">
        <v>1000000</v>
      </c>
      <c r="AF100" s="46">
        <v>1000000</v>
      </c>
      <c r="AG100" s="46">
        <v>1000000</v>
      </c>
      <c r="AH100" s="46">
        <v>1000000</v>
      </c>
      <c r="AI100" s="46">
        <v>1000000</v>
      </c>
      <c r="AJ100" s="46">
        <v>1000000</v>
      </c>
      <c r="AK100" s="46">
        <v>1000000</v>
      </c>
      <c r="AL100" s="46">
        <v>1000000</v>
      </c>
      <c r="AM100" s="46">
        <v>1000000</v>
      </c>
      <c r="AN100" s="46">
        <v>1000000</v>
      </c>
      <c r="AO100" s="46">
        <v>1000000</v>
      </c>
      <c r="AP100" s="46">
        <v>1000000</v>
      </c>
      <c r="AQ100" s="46">
        <v>1000000</v>
      </c>
      <c r="AR100" s="46">
        <v>1000000</v>
      </c>
      <c r="AS100" s="46">
        <v>1000000</v>
      </c>
      <c r="AT100" s="46">
        <v>1000000</v>
      </c>
      <c r="AU100" s="46">
        <v>0</v>
      </c>
      <c r="AV100" s="82">
        <f t="shared" si="17"/>
        <v>20000000</v>
      </c>
    </row>
    <row r="101" spans="1:48" ht="15">
      <c r="A101" s="15"/>
      <c r="B101" s="16"/>
      <c r="C101" s="89">
        <v>20000000</v>
      </c>
      <c r="D101" s="14"/>
      <c r="E101" s="28" t="s">
        <v>3</v>
      </c>
      <c r="F101" s="46"/>
      <c r="G101" s="46"/>
      <c r="H101" s="46"/>
      <c r="I101" s="46"/>
      <c r="J101" s="46"/>
      <c r="K101" s="46">
        <v>0</v>
      </c>
      <c r="L101" s="46">
        <v>0</v>
      </c>
      <c r="M101" s="46">
        <v>0</v>
      </c>
      <c r="N101" s="93">
        <v>0</v>
      </c>
      <c r="O101" s="93">
        <v>0</v>
      </c>
      <c r="P101" s="93">
        <v>0</v>
      </c>
      <c r="Q101" s="93">
        <v>0</v>
      </c>
      <c r="R101" s="93">
        <v>0</v>
      </c>
      <c r="S101" s="93">
        <v>0</v>
      </c>
      <c r="T101" s="93">
        <v>0</v>
      </c>
      <c r="U101" s="93">
        <v>0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46">
        <f>SUM(AA$100:$AU100)*$A$67</f>
        <v>900000</v>
      </c>
      <c r="AB101" s="46">
        <f>SUM(AB$100:$AU100)*$A$67</f>
        <v>855000</v>
      </c>
      <c r="AC101" s="46">
        <f>SUM(AC$100:$AU100)*$A$67</f>
        <v>810000</v>
      </c>
      <c r="AD101" s="46">
        <f>SUM(AD$100:$AU100)*$A$67</f>
        <v>765000</v>
      </c>
      <c r="AE101" s="46">
        <f>SUM(AE$100:$AU100)*$A$67</f>
        <v>720000</v>
      </c>
      <c r="AF101" s="46">
        <f>SUM(AF$100:$AU100)*$A$67</f>
        <v>675000</v>
      </c>
      <c r="AG101" s="46">
        <f>SUM(AG$100:$AU100)*$A$67</f>
        <v>630000</v>
      </c>
      <c r="AH101" s="46">
        <f>SUM(AH$100:$AU100)*$A$67</f>
        <v>585000</v>
      </c>
      <c r="AI101" s="46">
        <f>SUM(AI$100:$AU100)*$A$67</f>
        <v>540000</v>
      </c>
      <c r="AJ101" s="46">
        <f>SUM(AJ$100:$AU100)*$A$67</f>
        <v>495000</v>
      </c>
      <c r="AK101" s="46">
        <f>SUM(AK$100:$AU100)*$A$67</f>
        <v>450000</v>
      </c>
      <c r="AL101" s="46">
        <f>SUM(AL$100:$AU100)*$A$67</f>
        <v>405000</v>
      </c>
      <c r="AM101" s="46">
        <f>SUM(AM$100:$AU100)*$A$67</f>
        <v>360000</v>
      </c>
      <c r="AN101" s="46">
        <f>SUM(AN$100:$AU100)*$A$67</f>
        <v>315000</v>
      </c>
      <c r="AO101" s="46">
        <f>SUM(AO$100:$AU100)*$A$67</f>
        <v>270000</v>
      </c>
      <c r="AP101" s="46">
        <f>SUM(AP$100:$AU100)*$A$67</f>
        <v>225000</v>
      </c>
      <c r="AQ101" s="46">
        <f>SUM(AQ$100:$AU100)*$A$67</f>
        <v>180000</v>
      </c>
      <c r="AR101" s="46">
        <f>SUM(AR$100:$AU100)*$A$67</f>
        <v>135000</v>
      </c>
      <c r="AS101" s="46">
        <f>SUM(AS$100:$AU100)*$A$67</f>
        <v>90000</v>
      </c>
      <c r="AT101" s="46">
        <f>SUM(AT$100:$AU100)*$A$67</f>
        <v>45000</v>
      </c>
      <c r="AU101" s="46">
        <f>SUM(AU$100:$AU100)*$A$67</f>
        <v>0</v>
      </c>
      <c r="AV101" s="49">
        <f t="shared" si="17"/>
        <v>9450000</v>
      </c>
    </row>
    <row r="102" spans="1:48" ht="15">
      <c r="A102" s="15"/>
      <c r="B102" s="16"/>
      <c r="C102" s="13"/>
      <c r="D102" s="14"/>
      <c r="E102" s="28" t="s">
        <v>11</v>
      </c>
      <c r="F102" s="50"/>
      <c r="G102" s="50"/>
      <c r="H102" s="50"/>
      <c r="I102" s="50"/>
      <c r="J102" s="50"/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0</v>
      </c>
      <c r="AS102" s="50">
        <v>0</v>
      </c>
      <c r="AT102" s="50">
        <v>0</v>
      </c>
      <c r="AU102" s="50">
        <v>0</v>
      </c>
      <c r="AV102" s="50">
        <f t="shared" si="17"/>
        <v>0</v>
      </c>
    </row>
    <row r="103" spans="1:48" ht="15">
      <c r="A103" s="15">
        <v>44348</v>
      </c>
      <c r="B103" s="16"/>
      <c r="C103" s="31" t="s">
        <v>84</v>
      </c>
      <c r="D103" s="14"/>
      <c r="E103" s="40" t="s">
        <v>4</v>
      </c>
      <c r="F103" s="46"/>
      <c r="G103" s="46"/>
      <c r="H103" s="46"/>
      <c r="I103" s="46"/>
      <c r="J103" s="46"/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600000</v>
      </c>
      <c r="AB103" s="46">
        <v>600000</v>
      </c>
      <c r="AC103" s="46">
        <v>600000</v>
      </c>
      <c r="AD103" s="46">
        <v>600000</v>
      </c>
      <c r="AE103" s="46">
        <v>600000</v>
      </c>
      <c r="AF103" s="46">
        <v>600000</v>
      </c>
      <c r="AG103" s="46">
        <v>600000</v>
      </c>
      <c r="AH103" s="46">
        <v>600000</v>
      </c>
      <c r="AI103" s="46">
        <v>600000</v>
      </c>
      <c r="AJ103" s="46">
        <v>600000</v>
      </c>
      <c r="AK103" s="46">
        <v>600000</v>
      </c>
      <c r="AL103" s="46">
        <v>600000</v>
      </c>
      <c r="AM103" s="46">
        <v>600000</v>
      </c>
      <c r="AN103" s="46">
        <v>600000</v>
      </c>
      <c r="AO103" s="46">
        <v>600000</v>
      </c>
      <c r="AP103" s="46">
        <v>600000</v>
      </c>
      <c r="AQ103" s="46">
        <v>600000</v>
      </c>
      <c r="AR103" s="46">
        <v>600000</v>
      </c>
      <c r="AS103" s="46">
        <v>600000</v>
      </c>
      <c r="AT103" s="46">
        <v>600000</v>
      </c>
      <c r="AU103" s="46">
        <v>0</v>
      </c>
      <c r="AV103" s="82">
        <f t="shared" si="17"/>
        <v>12000000</v>
      </c>
    </row>
    <row r="104" spans="1:48" ht="15">
      <c r="A104" s="15"/>
      <c r="B104" s="16"/>
      <c r="C104" s="89">
        <v>12000000</v>
      </c>
      <c r="D104" s="14"/>
      <c r="E104" s="28" t="s">
        <v>3</v>
      </c>
      <c r="F104" s="46"/>
      <c r="G104" s="46"/>
      <c r="H104" s="46"/>
      <c r="I104" s="46"/>
      <c r="J104" s="46"/>
      <c r="K104" s="46">
        <v>0</v>
      </c>
      <c r="L104" s="46">
        <v>0</v>
      </c>
      <c r="M104" s="46">
        <v>0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3">
        <v>0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3">
        <v>0</v>
      </c>
      <c r="Z104" s="93">
        <v>0</v>
      </c>
      <c r="AA104" s="46">
        <f>SUM(AA$103:$AU103)*$A$67</f>
        <v>540000</v>
      </c>
      <c r="AB104" s="46">
        <f>SUM(AB$103:$AU103)*$A$67</f>
        <v>513000</v>
      </c>
      <c r="AC104" s="46">
        <f>SUM(AC$103:$AU103)*$A$67</f>
        <v>486000</v>
      </c>
      <c r="AD104" s="46">
        <f>SUM(AD$103:$AU103)*$A$67</f>
        <v>459000</v>
      </c>
      <c r="AE104" s="46">
        <f>SUM(AE$103:$AU103)*$A$67</f>
        <v>432000</v>
      </c>
      <c r="AF104" s="46">
        <f>SUM(AF$103:$AU103)*$A$67</f>
        <v>405000</v>
      </c>
      <c r="AG104" s="46">
        <f>SUM(AG$103:$AU103)*$A$67</f>
        <v>378000</v>
      </c>
      <c r="AH104" s="46">
        <f>SUM(AH$103:$AU103)*$A$67</f>
        <v>351000</v>
      </c>
      <c r="AI104" s="46">
        <f>SUM(AI$103:$AU103)*$A$67</f>
        <v>324000</v>
      </c>
      <c r="AJ104" s="46">
        <f>SUM(AJ$103:$AU103)*$A$67</f>
        <v>297000</v>
      </c>
      <c r="AK104" s="46">
        <f>SUM(AK$103:$AU103)*$A$67</f>
        <v>270000</v>
      </c>
      <c r="AL104" s="46">
        <f>SUM(AL$103:$AU103)*$A$67</f>
        <v>243000</v>
      </c>
      <c r="AM104" s="46">
        <f>SUM(AM$103:$AU103)*$A$67</f>
        <v>216000</v>
      </c>
      <c r="AN104" s="46">
        <f>SUM(AN$103:$AU103)*$A$67</f>
        <v>189000</v>
      </c>
      <c r="AO104" s="46">
        <f>SUM(AO$103:$AU103)*$A$67</f>
        <v>162000</v>
      </c>
      <c r="AP104" s="46">
        <f>SUM(AP$103:$AU103)*$A$67</f>
        <v>135000</v>
      </c>
      <c r="AQ104" s="46">
        <f>SUM(AQ$103:$AU103)*$A$67</f>
        <v>108000</v>
      </c>
      <c r="AR104" s="46">
        <f>SUM(AR$103:$AU103)*$A$67</f>
        <v>81000</v>
      </c>
      <c r="AS104" s="46">
        <f>SUM(AS$103:$AU103)*$A$67</f>
        <v>54000</v>
      </c>
      <c r="AT104" s="46">
        <f>SUM(AT$103:$AU103)*$A$67</f>
        <v>27000</v>
      </c>
      <c r="AU104" s="46">
        <f>SUM(AU$103:$AU103)*$A$67</f>
        <v>0</v>
      </c>
      <c r="AV104" s="49">
        <f t="shared" si="17"/>
        <v>5670000</v>
      </c>
    </row>
    <row r="105" spans="1:48" ht="15">
      <c r="A105" s="15"/>
      <c r="B105" s="16"/>
      <c r="C105" s="13"/>
      <c r="D105" s="14"/>
      <c r="E105" s="28" t="s">
        <v>11</v>
      </c>
      <c r="F105" s="50"/>
      <c r="G105" s="50"/>
      <c r="H105" s="50"/>
      <c r="I105" s="50"/>
      <c r="J105" s="50"/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0</v>
      </c>
      <c r="AS105" s="50">
        <v>0</v>
      </c>
      <c r="AT105" s="50">
        <v>0</v>
      </c>
      <c r="AU105" s="50">
        <v>0</v>
      </c>
      <c r="AV105" s="50">
        <f t="shared" si="17"/>
        <v>0</v>
      </c>
    </row>
    <row r="106" spans="1:48" ht="15" hidden="1">
      <c r="A106" s="15"/>
      <c r="B106" s="16"/>
      <c r="C106" s="31"/>
      <c r="D106" s="14"/>
      <c r="E106" s="40" t="s">
        <v>4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82">
        <f t="shared" si="17"/>
        <v>0</v>
      </c>
    </row>
    <row r="107" spans="1:48" ht="15" hidden="1">
      <c r="A107" s="15"/>
      <c r="B107" s="16"/>
      <c r="C107" s="89"/>
      <c r="D107" s="14"/>
      <c r="E107" s="28" t="s">
        <v>3</v>
      </c>
      <c r="F107" s="46"/>
      <c r="G107" s="46"/>
      <c r="H107" s="46"/>
      <c r="I107" s="46"/>
      <c r="J107" s="46"/>
      <c r="K107" s="46"/>
      <c r="L107" s="46"/>
      <c r="M107" s="46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46"/>
      <c r="AO107" s="46"/>
      <c r="AP107" s="46"/>
      <c r="AQ107" s="46"/>
      <c r="AR107" s="46"/>
      <c r="AS107" s="46"/>
      <c r="AT107" s="46"/>
      <c r="AU107" s="46"/>
      <c r="AV107" s="49">
        <f t="shared" si="17"/>
        <v>0</v>
      </c>
    </row>
    <row r="108" spans="1:48" ht="15" hidden="1">
      <c r="A108" s="15"/>
      <c r="B108" s="16"/>
      <c r="C108" s="13"/>
      <c r="D108" s="14"/>
      <c r="E108" s="28" t="s">
        <v>11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>
        <f t="shared" si="17"/>
        <v>0</v>
      </c>
    </row>
    <row r="109" spans="1:48" ht="15" hidden="1">
      <c r="A109" s="15"/>
      <c r="B109" s="16"/>
      <c r="C109" s="31"/>
      <c r="D109" s="14"/>
      <c r="E109" s="40" t="s">
        <v>4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82">
        <f t="shared" si="17"/>
        <v>0</v>
      </c>
    </row>
    <row r="110" spans="1:48" ht="15" hidden="1">
      <c r="A110" s="15"/>
      <c r="B110" s="16"/>
      <c r="C110" s="89"/>
      <c r="D110" s="14"/>
      <c r="E110" s="28" t="s">
        <v>3</v>
      </c>
      <c r="F110" s="46"/>
      <c r="G110" s="46"/>
      <c r="H110" s="46"/>
      <c r="I110" s="46"/>
      <c r="J110" s="46"/>
      <c r="K110" s="46"/>
      <c r="L110" s="46"/>
      <c r="M110" s="46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46"/>
      <c r="AO110" s="46"/>
      <c r="AP110" s="46"/>
      <c r="AQ110" s="46"/>
      <c r="AR110" s="46"/>
      <c r="AS110" s="46"/>
      <c r="AT110" s="46"/>
      <c r="AU110" s="46"/>
      <c r="AV110" s="49">
        <f t="shared" si="17"/>
        <v>0</v>
      </c>
    </row>
    <row r="111" spans="1:48" ht="15" hidden="1">
      <c r="A111" s="15"/>
      <c r="B111" s="16"/>
      <c r="C111" s="13"/>
      <c r="D111" s="14"/>
      <c r="E111" s="28" t="s">
        <v>11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>
        <f t="shared" si="17"/>
        <v>0</v>
      </c>
    </row>
    <row r="112" spans="1:48" ht="15" hidden="1">
      <c r="A112" s="15"/>
      <c r="B112" s="16"/>
      <c r="C112" s="31"/>
      <c r="D112" s="14"/>
      <c r="E112" s="40" t="s">
        <v>4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82">
        <f t="shared" si="17"/>
        <v>0</v>
      </c>
    </row>
    <row r="113" spans="1:48" ht="15" hidden="1">
      <c r="A113" s="15"/>
      <c r="B113" s="16"/>
      <c r="C113" s="89"/>
      <c r="D113" s="14"/>
      <c r="E113" s="28" t="s">
        <v>3</v>
      </c>
      <c r="F113" s="46"/>
      <c r="G113" s="46"/>
      <c r="H113" s="46"/>
      <c r="I113" s="46"/>
      <c r="J113" s="46"/>
      <c r="K113" s="46"/>
      <c r="L113" s="46"/>
      <c r="M113" s="46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46"/>
      <c r="AO113" s="46"/>
      <c r="AP113" s="46"/>
      <c r="AQ113" s="46"/>
      <c r="AR113" s="46"/>
      <c r="AS113" s="46"/>
      <c r="AT113" s="46"/>
      <c r="AU113" s="46"/>
      <c r="AV113" s="49">
        <f t="shared" si="17"/>
        <v>0</v>
      </c>
    </row>
    <row r="114" spans="1:48" ht="15" hidden="1">
      <c r="A114" s="15"/>
      <c r="B114" s="16"/>
      <c r="C114" s="13"/>
      <c r="D114" s="14"/>
      <c r="E114" s="28" t="s">
        <v>11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>
        <f t="shared" si="17"/>
        <v>0</v>
      </c>
    </row>
    <row r="115" spans="1:48" ht="15" hidden="1">
      <c r="A115" s="15"/>
      <c r="B115" s="16"/>
      <c r="C115" s="31"/>
      <c r="D115" s="27"/>
      <c r="E115" s="40" t="s">
        <v>4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82">
        <f t="shared" si="17"/>
        <v>0</v>
      </c>
    </row>
    <row r="116" spans="1:48" ht="15" hidden="1">
      <c r="A116" s="15"/>
      <c r="B116" s="16"/>
      <c r="C116" s="89"/>
      <c r="D116" s="27"/>
      <c r="E116" s="28" t="s">
        <v>3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/>
      <c r="L116" s="46"/>
      <c r="M116" s="46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46"/>
      <c r="AO116" s="46"/>
      <c r="AP116" s="46"/>
      <c r="AQ116" s="46"/>
      <c r="AR116" s="46"/>
      <c r="AS116" s="46"/>
      <c r="AT116" s="46"/>
      <c r="AU116" s="46"/>
      <c r="AV116" s="49">
        <f t="shared" si="17"/>
        <v>0</v>
      </c>
    </row>
    <row r="117" spans="1:48" ht="15" hidden="1">
      <c r="A117" s="15"/>
      <c r="B117" s="16"/>
      <c r="C117" s="38"/>
      <c r="D117" s="27"/>
      <c r="E117" s="28" t="s">
        <v>11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>
        <f t="shared" si="17"/>
        <v>0</v>
      </c>
    </row>
    <row r="118" spans="1:48" ht="15">
      <c r="A118" s="15"/>
      <c r="B118" s="16"/>
      <c r="C118" s="13"/>
      <c r="D118" s="14"/>
      <c r="E118" s="39" t="s">
        <v>12</v>
      </c>
      <c r="F118" s="49">
        <f aca="true" t="shared" si="18" ref="F118:H119">SUM(F70)</f>
        <v>0</v>
      </c>
      <c r="G118" s="49">
        <f t="shared" si="18"/>
        <v>0</v>
      </c>
      <c r="H118" s="49">
        <f t="shared" si="18"/>
        <v>0</v>
      </c>
      <c r="I118" s="49">
        <f>+I70+I76+I82+I115</f>
        <v>0</v>
      </c>
      <c r="J118" s="49">
        <f>+J70+J76+J82+J85+J115</f>
        <v>0</v>
      </c>
      <c r="K118" s="49">
        <f>+K70+K88+K76+K79+K82+K85+K115+K91+K94+K97+K100+K103</f>
        <v>0</v>
      </c>
      <c r="L118" s="49">
        <f aca="true" t="shared" si="19" ref="L118:AU118">+L70+L88+L76+L79+L82+L85+L115+L91+L94+L97+L100+L103</f>
        <v>0</v>
      </c>
      <c r="M118" s="49">
        <f t="shared" si="19"/>
        <v>763000</v>
      </c>
      <c r="N118" s="49">
        <f t="shared" si="19"/>
        <v>760000</v>
      </c>
      <c r="O118" s="49">
        <f t="shared" si="19"/>
        <v>2040000</v>
      </c>
      <c r="P118" s="49">
        <f t="shared" si="19"/>
        <v>2040000</v>
      </c>
      <c r="Q118" s="49">
        <f t="shared" si="19"/>
        <v>1815000</v>
      </c>
      <c r="R118" s="49">
        <f t="shared" si="19"/>
        <v>1810000</v>
      </c>
      <c r="S118" s="49">
        <f t="shared" si="19"/>
        <v>1810000</v>
      </c>
      <c r="T118" s="49">
        <f t="shared" si="19"/>
        <v>1810000</v>
      </c>
      <c r="U118" s="49">
        <f t="shared" si="19"/>
        <v>1810000</v>
      </c>
      <c r="V118" s="49">
        <f t="shared" si="19"/>
        <v>4555000</v>
      </c>
      <c r="W118" s="49">
        <f t="shared" si="19"/>
        <v>4310000</v>
      </c>
      <c r="X118" s="49">
        <f t="shared" si="19"/>
        <v>4310000</v>
      </c>
      <c r="Y118" s="49">
        <f t="shared" si="19"/>
        <v>4310000</v>
      </c>
      <c r="Z118" s="49">
        <f t="shared" si="19"/>
        <v>4310000</v>
      </c>
      <c r="AA118" s="49">
        <f t="shared" si="19"/>
        <v>5910000</v>
      </c>
      <c r="AB118" s="49">
        <f t="shared" si="19"/>
        <v>5910000</v>
      </c>
      <c r="AC118" s="49">
        <f t="shared" si="19"/>
        <v>5910000</v>
      </c>
      <c r="AD118" s="49">
        <f t="shared" si="19"/>
        <v>5910000</v>
      </c>
      <c r="AE118" s="49">
        <f t="shared" si="19"/>
        <v>5910000</v>
      </c>
      <c r="AF118" s="49">
        <f t="shared" si="19"/>
        <v>5905000</v>
      </c>
      <c r="AG118" s="49">
        <f t="shared" si="19"/>
        <v>5620000</v>
      </c>
      <c r="AH118" s="49">
        <f t="shared" si="19"/>
        <v>5620000</v>
      </c>
      <c r="AI118" s="49">
        <f t="shared" si="19"/>
        <v>5620000</v>
      </c>
      <c r="AJ118" s="49">
        <f t="shared" si="19"/>
        <v>5620000</v>
      </c>
      <c r="AK118" s="49">
        <f t="shared" si="19"/>
        <v>5620000</v>
      </c>
      <c r="AL118" s="49">
        <f t="shared" si="19"/>
        <v>5620000</v>
      </c>
      <c r="AM118" s="49">
        <f t="shared" si="19"/>
        <v>5620000</v>
      </c>
      <c r="AN118" s="49">
        <f t="shared" si="19"/>
        <v>4340000</v>
      </c>
      <c r="AO118" s="49">
        <f t="shared" si="19"/>
        <v>4340000</v>
      </c>
      <c r="AP118" s="49">
        <f t="shared" si="19"/>
        <v>3590000</v>
      </c>
      <c r="AQ118" s="49">
        <f t="shared" si="19"/>
        <v>3590000</v>
      </c>
      <c r="AR118" s="49">
        <f t="shared" si="19"/>
        <v>3590000</v>
      </c>
      <c r="AS118" s="49">
        <f t="shared" si="19"/>
        <v>3590000</v>
      </c>
      <c r="AT118" s="49">
        <f t="shared" si="19"/>
        <v>3590000</v>
      </c>
      <c r="AU118" s="49">
        <f t="shared" si="19"/>
        <v>0</v>
      </c>
      <c r="AV118" s="82">
        <f t="shared" si="17"/>
        <v>137878000</v>
      </c>
    </row>
    <row r="119" spans="1:48" ht="15">
      <c r="A119" s="15"/>
      <c r="B119" s="16"/>
      <c r="C119" s="13"/>
      <c r="D119" s="14"/>
      <c r="E119" s="27" t="s">
        <v>13</v>
      </c>
      <c r="F119" s="49">
        <f t="shared" si="18"/>
        <v>0</v>
      </c>
      <c r="G119" s="49">
        <f t="shared" si="18"/>
        <v>0</v>
      </c>
      <c r="H119" s="49">
        <f t="shared" si="18"/>
        <v>0</v>
      </c>
      <c r="I119" s="49">
        <f>+I71+I77+I83+I116</f>
        <v>0</v>
      </c>
      <c r="J119" s="49">
        <f>+J71+J77+J83+J86+J116</f>
        <v>0</v>
      </c>
      <c r="K119" s="49">
        <f>+K71+K89+K77+K80+K83+K86+K116+K92+K95+K98+K101+K104</f>
        <v>0</v>
      </c>
      <c r="L119" s="49">
        <f aca="true" t="shared" si="20" ref="L119:AU119">+L71+L89+L77+L80+L83+L86+L116+L92+L95+L98+L101+L104</f>
        <v>0</v>
      </c>
      <c r="M119" s="49">
        <f t="shared" si="20"/>
        <v>408510</v>
      </c>
      <c r="N119" s="49">
        <f t="shared" si="20"/>
        <v>374175</v>
      </c>
      <c r="O119" s="49">
        <f t="shared" si="20"/>
        <v>1779975</v>
      </c>
      <c r="P119" s="49">
        <f t="shared" si="20"/>
        <v>1688175</v>
      </c>
      <c r="Q119" s="49">
        <f t="shared" si="20"/>
        <v>1596375</v>
      </c>
      <c r="R119" s="49">
        <f t="shared" si="20"/>
        <v>1514700</v>
      </c>
      <c r="S119" s="49">
        <f t="shared" si="20"/>
        <v>1433250</v>
      </c>
      <c r="T119" s="49">
        <f t="shared" si="20"/>
        <v>1351800</v>
      </c>
      <c r="U119" s="49">
        <f t="shared" si="20"/>
        <v>1270350</v>
      </c>
      <c r="V119" s="49">
        <f t="shared" si="20"/>
        <v>4104900</v>
      </c>
      <c r="W119" s="49">
        <f t="shared" si="20"/>
        <v>3899925</v>
      </c>
      <c r="X119" s="49">
        <f t="shared" si="20"/>
        <v>3705975</v>
      </c>
      <c r="Y119" s="49">
        <f t="shared" si="20"/>
        <v>3512025</v>
      </c>
      <c r="Z119" s="49">
        <f t="shared" si="20"/>
        <v>3318075</v>
      </c>
      <c r="AA119" s="49">
        <f t="shared" si="20"/>
        <v>4564125</v>
      </c>
      <c r="AB119" s="49">
        <f t="shared" si="20"/>
        <v>4298175</v>
      </c>
      <c r="AC119" s="49">
        <f t="shared" si="20"/>
        <v>4032225</v>
      </c>
      <c r="AD119" s="49">
        <f t="shared" si="20"/>
        <v>3766275</v>
      </c>
      <c r="AE119" s="49">
        <f t="shared" si="20"/>
        <v>3500325</v>
      </c>
      <c r="AF119" s="49">
        <f t="shared" si="20"/>
        <v>3234375</v>
      </c>
      <c r="AG119" s="49">
        <f t="shared" si="20"/>
        <v>2968650</v>
      </c>
      <c r="AH119" s="49">
        <f t="shared" si="20"/>
        <v>2715750</v>
      </c>
      <c r="AI119" s="49">
        <f t="shared" si="20"/>
        <v>2462850</v>
      </c>
      <c r="AJ119" s="49">
        <f t="shared" si="20"/>
        <v>2209950</v>
      </c>
      <c r="AK119" s="49">
        <f t="shared" si="20"/>
        <v>1957050</v>
      </c>
      <c r="AL119" s="49">
        <f t="shared" si="20"/>
        <v>1704150</v>
      </c>
      <c r="AM119" s="49">
        <f t="shared" si="20"/>
        <v>1451250</v>
      </c>
      <c r="AN119" s="49">
        <f t="shared" si="20"/>
        <v>1198350</v>
      </c>
      <c r="AO119" s="49">
        <f t="shared" si="20"/>
        <v>1003050</v>
      </c>
      <c r="AP119" s="49">
        <f t="shared" si="20"/>
        <v>807750</v>
      </c>
      <c r="AQ119" s="49">
        <f t="shared" si="20"/>
        <v>646200</v>
      </c>
      <c r="AR119" s="49">
        <f t="shared" si="20"/>
        <v>484650</v>
      </c>
      <c r="AS119" s="49">
        <f t="shared" si="20"/>
        <v>323100</v>
      </c>
      <c r="AT119" s="49">
        <f t="shared" si="20"/>
        <v>161550</v>
      </c>
      <c r="AU119" s="49">
        <f t="shared" si="20"/>
        <v>0</v>
      </c>
      <c r="AV119" s="49">
        <f>SUM(K119:AU119)</f>
        <v>73448010</v>
      </c>
    </row>
    <row r="120" spans="1:48" ht="15">
      <c r="A120" s="15"/>
      <c r="B120" s="16"/>
      <c r="C120" s="13"/>
      <c r="D120" s="14"/>
      <c r="E120" s="45" t="s">
        <v>5</v>
      </c>
      <c r="F120" s="49">
        <f>SUM(F72)</f>
        <v>0</v>
      </c>
      <c r="G120" s="49">
        <f>+G72+G78+G84+G117</f>
        <v>0</v>
      </c>
      <c r="H120" s="49">
        <f>+H72+H78+H84+H117</f>
        <v>0</v>
      </c>
      <c r="I120" s="49">
        <f>+I72+I78+I84+I117</f>
        <v>0</v>
      </c>
      <c r="J120" s="49">
        <f>+J72+J78+J84+J87+J117</f>
        <v>0</v>
      </c>
      <c r="K120" s="49">
        <f>+K72+K90+K78+K81+K84+K87+K117+K93+K96+K99+K102+K105</f>
        <v>0</v>
      </c>
      <c r="L120" s="49">
        <f aca="true" t="shared" si="21" ref="L120:AU120">+L72+L90+L78+L81+L84+L87+L117+L93+L96+L99+L102+L105</f>
        <v>106250</v>
      </c>
      <c r="M120" s="49">
        <f t="shared" si="21"/>
        <v>0</v>
      </c>
      <c r="N120" s="49">
        <f t="shared" si="21"/>
        <v>0</v>
      </c>
      <c r="O120" s="49">
        <f t="shared" si="21"/>
        <v>0</v>
      </c>
      <c r="P120" s="49">
        <f t="shared" si="21"/>
        <v>0</v>
      </c>
      <c r="Q120" s="49">
        <f t="shared" si="21"/>
        <v>0</v>
      </c>
      <c r="R120" s="49">
        <f t="shared" si="21"/>
        <v>0</v>
      </c>
      <c r="S120" s="49">
        <f t="shared" si="21"/>
        <v>0</v>
      </c>
      <c r="T120" s="49">
        <f t="shared" si="21"/>
        <v>0</v>
      </c>
      <c r="U120" s="49">
        <f t="shared" si="21"/>
        <v>0</v>
      </c>
      <c r="V120" s="49">
        <f t="shared" si="21"/>
        <v>0</v>
      </c>
      <c r="W120" s="49">
        <f t="shared" si="21"/>
        <v>0</v>
      </c>
      <c r="X120" s="49">
        <f t="shared" si="21"/>
        <v>0</v>
      </c>
      <c r="Y120" s="49">
        <f t="shared" si="21"/>
        <v>0</v>
      </c>
      <c r="Z120" s="49">
        <f t="shared" si="21"/>
        <v>0</v>
      </c>
      <c r="AA120" s="49">
        <f t="shared" si="21"/>
        <v>0</v>
      </c>
      <c r="AB120" s="49">
        <f t="shared" si="21"/>
        <v>0</v>
      </c>
      <c r="AC120" s="49">
        <f t="shared" si="21"/>
        <v>0</v>
      </c>
      <c r="AD120" s="49">
        <f t="shared" si="21"/>
        <v>0</v>
      </c>
      <c r="AE120" s="49">
        <f t="shared" si="21"/>
        <v>0</v>
      </c>
      <c r="AF120" s="49">
        <f t="shared" si="21"/>
        <v>0</v>
      </c>
      <c r="AG120" s="49">
        <f t="shared" si="21"/>
        <v>0</v>
      </c>
      <c r="AH120" s="49">
        <f t="shared" si="21"/>
        <v>0</v>
      </c>
      <c r="AI120" s="49">
        <f t="shared" si="21"/>
        <v>0</v>
      </c>
      <c r="AJ120" s="49">
        <f t="shared" si="21"/>
        <v>0</v>
      </c>
      <c r="AK120" s="49">
        <f t="shared" si="21"/>
        <v>0</v>
      </c>
      <c r="AL120" s="49">
        <f t="shared" si="21"/>
        <v>0</v>
      </c>
      <c r="AM120" s="49">
        <f t="shared" si="21"/>
        <v>0</v>
      </c>
      <c r="AN120" s="49">
        <f t="shared" si="21"/>
        <v>0</v>
      </c>
      <c r="AO120" s="49">
        <f t="shared" si="21"/>
        <v>0</v>
      </c>
      <c r="AP120" s="49">
        <f t="shared" si="21"/>
        <v>0</v>
      </c>
      <c r="AQ120" s="49">
        <f t="shared" si="21"/>
        <v>0</v>
      </c>
      <c r="AR120" s="49">
        <f t="shared" si="21"/>
        <v>0</v>
      </c>
      <c r="AS120" s="49">
        <f t="shared" si="21"/>
        <v>0</v>
      </c>
      <c r="AT120" s="49">
        <f t="shared" si="21"/>
        <v>0</v>
      </c>
      <c r="AU120" s="49">
        <f t="shared" si="21"/>
        <v>0</v>
      </c>
      <c r="AV120" s="49">
        <f t="shared" si="17"/>
        <v>106250</v>
      </c>
    </row>
    <row r="121" spans="1:48" ht="15" hidden="1">
      <c r="A121" s="15"/>
      <c r="B121" s="16"/>
      <c r="C121" s="13"/>
      <c r="D121" s="14"/>
      <c r="E121" s="73" t="s">
        <v>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/>
      <c r="AS121" s="49"/>
      <c r="AT121" s="49"/>
      <c r="AU121" s="49"/>
      <c r="AV121" s="50">
        <f t="shared" si="17"/>
        <v>0</v>
      </c>
    </row>
    <row r="122" spans="1:48" ht="15.75" thickBot="1">
      <c r="A122" s="42"/>
      <c r="B122" s="33"/>
      <c r="C122" s="32"/>
      <c r="D122" s="43"/>
      <c r="E122" s="76" t="s">
        <v>19</v>
      </c>
      <c r="F122" s="64">
        <f aca="true" t="shared" si="22" ref="F122:K122">SUM(F118:F121)</f>
        <v>0</v>
      </c>
      <c r="G122" s="64">
        <f t="shared" si="22"/>
        <v>0</v>
      </c>
      <c r="H122" s="64">
        <f t="shared" si="22"/>
        <v>0</v>
      </c>
      <c r="I122" s="64">
        <f t="shared" si="22"/>
        <v>0</v>
      </c>
      <c r="J122" s="64">
        <f t="shared" si="22"/>
        <v>0</v>
      </c>
      <c r="K122" s="64">
        <f t="shared" si="22"/>
        <v>0</v>
      </c>
      <c r="L122" s="64">
        <f aca="true" t="shared" si="23" ref="L122:AQ122">SUM(L118:L121)</f>
        <v>106250</v>
      </c>
      <c r="M122" s="64">
        <f t="shared" si="23"/>
        <v>1171510</v>
      </c>
      <c r="N122" s="64">
        <f t="shared" si="23"/>
        <v>1134175</v>
      </c>
      <c r="O122" s="64">
        <f t="shared" si="23"/>
        <v>3819975</v>
      </c>
      <c r="P122" s="64">
        <f t="shared" si="23"/>
        <v>3728175</v>
      </c>
      <c r="Q122" s="64">
        <f t="shared" si="23"/>
        <v>3411375</v>
      </c>
      <c r="R122" s="64">
        <f t="shared" si="23"/>
        <v>3324700</v>
      </c>
      <c r="S122" s="64">
        <f t="shared" si="23"/>
        <v>3243250</v>
      </c>
      <c r="T122" s="64">
        <f t="shared" si="23"/>
        <v>3161800</v>
      </c>
      <c r="U122" s="64">
        <f t="shared" si="23"/>
        <v>3080350</v>
      </c>
      <c r="V122" s="64">
        <f t="shared" si="23"/>
        <v>8659900</v>
      </c>
      <c r="W122" s="64">
        <f t="shared" si="23"/>
        <v>8209925</v>
      </c>
      <c r="X122" s="64">
        <f t="shared" si="23"/>
        <v>8015975</v>
      </c>
      <c r="Y122" s="64">
        <f t="shared" si="23"/>
        <v>7822025</v>
      </c>
      <c r="Z122" s="64">
        <f t="shared" si="23"/>
        <v>7628075</v>
      </c>
      <c r="AA122" s="64">
        <f t="shared" si="23"/>
        <v>10474125</v>
      </c>
      <c r="AB122" s="64">
        <f t="shared" si="23"/>
        <v>10208175</v>
      </c>
      <c r="AC122" s="64">
        <f t="shared" si="23"/>
        <v>9942225</v>
      </c>
      <c r="AD122" s="64">
        <f t="shared" si="23"/>
        <v>9676275</v>
      </c>
      <c r="AE122" s="64">
        <f t="shared" si="23"/>
        <v>9410325</v>
      </c>
      <c r="AF122" s="64">
        <f t="shared" si="23"/>
        <v>9139375</v>
      </c>
      <c r="AG122" s="64">
        <f t="shared" si="23"/>
        <v>8588650</v>
      </c>
      <c r="AH122" s="64">
        <f t="shared" si="23"/>
        <v>8335750</v>
      </c>
      <c r="AI122" s="64">
        <f t="shared" si="23"/>
        <v>8082850</v>
      </c>
      <c r="AJ122" s="64">
        <f t="shared" si="23"/>
        <v>7829950</v>
      </c>
      <c r="AK122" s="64">
        <f t="shared" si="23"/>
        <v>7577050</v>
      </c>
      <c r="AL122" s="64">
        <f t="shared" si="23"/>
        <v>7324150</v>
      </c>
      <c r="AM122" s="64">
        <f t="shared" si="23"/>
        <v>7071250</v>
      </c>
      <c r="AN122" s="64">
        <f t="shared" si="23"/>
        <v>5538350</v>
      </c>
      <c r="AO122" s="64">
        <f t="shared" si="23"/>
        <v>5343050</v>
      </c>
      <c r="AP122" s="64">
        <f t="shared" si="23"/>
        <v>4397750</v>
      </c>
      <c r="AQ122" s="64">
        <f t="shared" si="23"/>
        <v>4236200</v>
      </c>
      <c r="AR122" s="64">
        <f>SUM(AR118:AR121)</f>
        <v>4074650</v>
      </c>
      <c r="AS122" s="64">
        <f>SUM(AS118:AS121)</f>
        <v>3913100</v>
      </c>
      <c r="AT122" s="64">
        <f>SUM(AT118:AT121)</f>
        <v>3751550</v>
      </c>
      <c r="AU122" s="64">
        <f>SUM(AU118:AU121)</f>
        <v>0</v>
      </c>
      <c r="AV122" s="62">
        <f>SUM(K122:AU122)</f>
        <v>211432260</v>
      </c>
    </row>
    <row r="123" spans="1:48" ht="15.75" thickTop="1">
      <c r="A123" s="15"/>
      <c r="B123" s="16"/>
      <c r="C123" s="13"/>
      <c r="D123" s="14"/>
      <c r="E123" s="39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</row>
    <row r="124" spans="1:49" ht="15">
      <c r="A124" s="15"/>
      <c r="B124" s="16"/>
      <c r="C124" s="13"/>
      <c r="D124" s="14"/>
      <c r="E124" s="77" t="s">
        <v>87</v>
      </c>
      <c r="F124" s="50">
        <f aca="true" t="shared" si="24" ref="F124:AU124">+F58</f>
        <v>0</v>
      </c>
      <c r="G124" s="50">
        <f t="shared" si="24"/>
        <v>0</v>
      </c>
      <c r="H124" s="50">
        <f t="shared" si="24"/>
        <v>0</v>
      </c>
      <c r="I124" s="50">
        <f t="shared" si="24"/>
        <v>0</v>
      </c>
      <c r="J124" s="50">
        <f t="shared" si="24"/>
        <v>3653910.3636363638</v>
      </c>
      <c r="K124" s="50">
        <f t="shared" si="24"/>
        <v>3338306.8636363638</v>
      </c>
      <c r="L124" s="50">
        <f t="shared" si="24"/>
        <v>3523369.3636363638</v>
      </c>
      <c r="M124" s="50">
        <f t="shared" si="24"/>
        <v>3393969.3636363638</v>
      </c>
      <c r="N124" s="50">
        <f t="shared" si="24"/>
        <v>3264919.3636363638</v>
      </c>
      <c r="O124" s="50">
        <f t="shared" si="24"/>
        <v>3133556.8636363638</v>
      </c>
      <c r="P124" s="50">
        <f t="shared" si="24"/>
        <v>2804790.3636363638</v>
      </c>
      <c r="Q124" s="50">
        <f t="shared" si="24"/>
        <v>2438725.3636363638</v>
      </c>
      <c r="R124" s="50">
        <f t="shared" si="24"/>
        <v>2320640.3636363638</v>
      </c>
      <c r="S124" s="50">
        <f t="shared" si="24"/>
        <v>1985486.6136363638</v>
      </c>
      <c r="T124" s="50">
        <f t="shared" si="24"/>
        <v>2893728.5</v>
      </c>
      <c r="U124" s="50">
        <f t="shared" si="24"/>
        <v>1704224</v>
      </c>
      <c r="V124" s="50">
        <f t="shared" si="24"/>
        <v>1652791.5</v>
      </c>
      <c r="W124" s="50">
        <f t="shared" si="24"/>
        <v>1600654</v>
      </c>
      <c r="X124" s="50">
        <f t="shared" si="24"/>
        <v>1547671.5</v>
      </c>
      <c r="Y124" s="50">
        <f t="shared" si="24"/>
        <v>1493594</v>
      </c>
      <c r="Z124" s="50">
        <f t="shared" si="24"/>
        <v>1435287.5</v>
      </c>
      <c r="AA124" s="50">
        <f t="shared" si="24"/>
        <v>1379020</v>
      </c>
      <c r="AB124" s="50">
        <f t="shared" si="24"/>
        <v>1320306.25</v>
      </c>
      <c r="AC124" s="50">
        <f t="shared" si="24"/>
        <v>680575</v>
      </c>
      <c r="AD124" s="50">
        <f t="shared" si="24"/>
        <v>149975</v>
      </c>
      <c r="AE124" s="50">
        <f t="shared" si="24"/>
        <v>104200</v>
      </c>
      <c r="AF124" s="50">
        <f t="shared" si="24"/>
        <v>0</v>
      </c>
      <c r="AG124" s="50">
        <f t="shared" si="24"/>
        <v>0</v>
      </c>
      <c r="AH124" s="50">
        <f t="shared" si="24"/>
        <v>0</v>
      </c>
      <c r="AI124" s="50">
        <f t="shared" si="24"/>
        <v>0</v>
      </c>
      <c r="AJ124" s="50">
        <f t="shared" si="24"/>
        <v>0</v>
      </c>
      <c r="AK124" s="50">
        <f t="shared" si="24"/>
        <v>0</v>
      </c>
      <c r="AL124" s="50">
        <f t="shared" si="24"/>
        <v>0</v>
      </c>
      <c r="AM124" s="50">
        <f t="shared" si="24"/>
        <v>0</v>
      </c>
      <c r="AN124" s="50">
        <f t="shared" si="24"/>
        <v>0</v>
      </c>
      <c r="AO124" s="50">
        <f t="shared" si="24"/>
        <v>0</v>
      </c>
      <c r="AP124" s="50">
        <f t="shared" si="24"/>
        <v>0</v>
      </c>
      <c r="AQ124" s="50">
        <f t="shared" si="24"/>
        <v>0</v>
      </c>
      <c r="AR124" s="50">
        <f t="shared" si="24"/>
        <v>0</v>
      </c>
      <c r="AS124" s="50">
        <f t="shared" si="24"/>
        <v>0</v>
      </c>
      <c r="AT124" s="50">
        <f t="shared" si="24"/>
        <v>0</v>
      </c>
      <c r="AU124" s="50">
        <f t="shared" si="24"/>
        <v>0</v>
      </c>
      <c r="AV124" s="46">
        <f>SUM(K124:AU124)</f>
        <v>42165791.77272727</v>
      </c>
      <c r="AW124" s="49"/>
    </row>
    <row r="125" spans="1:48" ht="15.75">
      <c r="A125" s="15"/>
      <c r="B125" s="16"/>
      <c r="C125" s="7"/>
      <c r="D125" s="14"/>
      <c r="E125" s="27" t="s">
        <v>88</v>
      </c>
      <c r="F125" s="46">
        <f aca="true" t="shared" si="25" ref="F125:AU125">F122</f>
        <v>0</v>
      </c>
      <c r="G125" s="46">
        <f t="shared" si="25"/>
        <v>0</v>
      </c>
      <c r="H125" s="46">
        <f t="shared" si="25"/>
        <v>0</v>
      </c>
      <c r="I125" s="46">
        <f t="shared" si="25"/>
        <v>0</v>
      </c>
      <c r="J125" s="46">
        <f t="shared" si="25"/>
        <v>0</v>
      </c>
      <c r="K125" s="46">
        <f t="shared" si="25"/>
        <v>0</v>
      </c>
      <c r="L125" s="46">
        <f t="shared" si="25"/>
        <v>106250</v>
      </c>
      <c r="M125" s="46">
        <f t="shared" si="25"/>
        <v>1171510</v>
      </c>
      <c r="N125" s="46">
        <f t="shared" si="25"/>
        <v>1134175</v>
      </c>
      <c r="O125" s="46">
        <f t="shared" si="25"/>
        <v>3819975</v>
      </c>
      <c r="P125" s="46">
        <f t="shared" si="25"/>
        <v>3728175</v>
      </c>
      <c r="Q125" s="46">
        <f t="shared" si="25"/>
        <v>3411375</v>
      </c>
      <c r="R125" s="46">
        <f t="shared" si="25"/>
        <v>3324700</v>
      </c>
      <c r="S125" s="46">
        <f t="shared" si="25"/>
        <v>3243250</v>
      </c>
      <c r="T125" s="46">
        <f t="shared" si="25"/>
        <v>3161800</v>
      </c>
      <c r="U125" s="46">
        <f t="shared" si="25"/>
        <v>3080350</v>
      </c>
      <c r="V125" s="46">
        <f t="shared" si="25"/>
        <v>8659900</v>
      </c>
      <c r="W125" s="46">
        <f t="shared" si="25"/>
        <v>8209925</v>
      </c>
      <c r="X125" s="46">
        <f t="shared" si="25"/>
        <v>8015975</v>
      </c>
      <c r="Y125" s="46">
        <f t="shared" si="25"/>
        <v>7822025</v>
      </c>
      <c r="Z125" s="46">
        <f t="shared" si="25"/>
        <v>7628075</v>
      </c>
      <c r="AA125" s="46">
        <f t="shared" si="25"/>
        <v>10474125</v>
      </c>
      <c r="AB125" s="46">
        <f t="shared" si="25"/>
        <v>10208175</v>
      </c>
      <c r="AC125" s="46">
        <f t="shared" si="25"/>
        <v>9942225</v>
      </c>
      <c r="AD125" s="46">
        <f t="shared" si="25"/>
        <v>9676275</v>
      </c>
      <c r="AE125" s="46">
        <f t="shared" si="25"/>
        <v>9410325</v>
      </c>
      <c r="AF125" s="46">
        <f t="shared" si="25"/>
        <v>9139375</v>
      </c>
      <c r="AG125" s="46">
        <f t="shared" si="25"/>
        <v>8588650</v>
      </c>
      <c r="AH125" s="46">
        <f t="shared" si="25"/>
        <v>8335750</v>
      </c>
      <c r="AI125" s="46">
        <f t="shared" si="25"/>
        <v>8082850</v>
      </c>
      <c r="AJ125" s="46">
        <f t="shared" si="25"/>
        <v>7829950</v>
      </c>
      <c r="AK125" s="46">
        <f t="shared" si="25"/>
        <v>7577050</v>
      </c>
      <c r="AL125" s="46">
        <f t="shared" si="25"/>
        <v>7324150</v>
      </c>
      <c r="AM125" s="46">
        <f t="shared" si="25"/>
        <v>7071250</v>
      </c>
      <c r="AN125" s="46">
        <f t="shared" si="25"/>
        <v>5538350</v>
      </c>
      <c r="AO125" s="46">
        <f t="shared" si="25"/>
        <v>5343050</v>
      </c>
      <c r="AP125" s="46">
        <f t="shared" si="25"/>
        <v>4397750</v>
      </c>
      <c r="AQ125" s="46">
        <f t="shared" si="25"/>
        <v>4236200</v>
      </c>
      <c r="AR125" s="46">
        <f t="shared" si="25"/>
        <v>4074650</v>
      </c>
      <c r="AS125" s="46">
        <f t="shared" si="25"/>
        <v>3913100</v>
      </c>
      <c r="AT125" s="46">
        <f t="shared" si="25"/>
        <v>3751550</v>
      </c>
      <c r="AU125" s="46">
        <f t="shared" si="25"/>
        <v>0</v>
      </c>
      <c r="AV125" s="48">
        <f>SUM(F125:AU125)</f>
        <v>211432260</v>
      </c>
    </row>
    <row r="126" spans="1:48" ht="16.5" thickBot="1">
      <c r="A126" s="15"/>
      <c r="B126" s="16"/>
      <c r="C126" s="7"/>
      <c r="D126" s="14"/>
      <c r="E126" s="75" t="s">
        <v>43</v>
      </c>
      <c r="F126" s="64">
        <f>+F124+F125</f>
        <v>0</v>
      </c>
      <c r="G126" s="64">
        <f aca="true" t="shared" si="26" ref="G126:AD126">+G124+G125</f>
        <v>0</v>
      </c>
      <c r="H126" s="64">
        <f t="shared" si="26"/>
        <v>0</v>
      </c>
      <c r="I126" s="64">
        <f t="shared" si="26"/>
        <v>0</v>
      </c>
      <c r="J126" s="64">
        <f t="shared" si="26"/>
        <v>3653910.3636363638</v>
      </c>
      <c r="K126" s="64">
        <f>+K124+K125</f>
        <v>3338306.8636363638</v>
      </c>
      <c r="L126" s="64">
        <f>+L124+L125</f>
        <v>3629619.3636363638</v>
      </c>
      <c r="M126" s="64">
        <f>+M124+M125</f>
        <v>4565479.363636363</v>
      </c>
      <c r="N126" s="64">
        <f t="shared" si="26"/>
        <v>4399094.363636363</v>
      </c>
      <c r="O126" s="64">
        <f t="shared" si="26"/>
        <v>6953531.863636363</v>
      </c>
      <c r="P126" s="64">
        <f t="shared" si="26"/>
        <v>6532965.363636363</v>
      </c>
      <c r="Q126" s="64">
        <f t="shared" si="26"/>
        <v>5850100.363636363</v>
      </c>
      <c r="R126" s="64">
        <f t="shared" si="26"/>
        <v>5645340.363636363</v>
      </c>
      <c r="S126" s="64">
        <f t="shared" si="26"/>
        <v>5228736.613636363</v>
      </c>
      <c r="T126" s="64">
        <f t="shared" si="26"/>
        <v>6055528.5</v>
      </c>
      <c r="U126" s="64">
        <f t="shared" si="26"/>
        <v>4784574</v>
      </c>
      <c r="V126" s="64">
        <f t="shared" si="26"/>
        <v>10312691.5</v>
      </c>
      <c r="W126" s="64">
        <f t="shared" si="26"/>
        <v>9810579</v>
      </c>
      <c r="X126" s="64">
        <f t="shared" si="26"/>
        <v>9563646.5</v>
      </c>
      <c r="Y126" s="64">
        <f t="shared" si="26"/>
        <v>9315619</v>
      </c>
      <c r="Z126" s="64">
        <f t="shared" si="26"/>
        <v>9063362.5</v>
      </c>
      <c r="AA126" s="64">
        <f t="shared" si="26"/>
        <v>11853145</v>
      </c>
      <c r="AB126" s="64">
        <f t="shared" si="26"/>
        <v>11528481.25</v>
      </c>
      <c r="AC126" s="64">
        <f t="shared" si="26"/>
        <v>10622800</v>
      </c>
      <c r="AD126" s="64">
        <f t="shared" si="26"/>
        <v>9826250</v>
      </c>
      <c r="AE126" s="64">
        <f aca="true" t="shared" si="27" ref="AE126:AN126">+AE124+AE125</f>
        <v>9514525</v>
      </c>
      <c r="AF126" s="64">
        <f t="shared" si="27"/>
        <v>9139375</v>
      </c>
      <c r="AG126" s="64">
        <f t="shared" si="27"/>
        <v>8588650</v>
      </c>
      <c r="AH126" s="64">
        <f t="shared" si="27"/>
        <v>8335750</v>
      </c>
      <c r="AI126" s="64">
        <f t="shared" si="27"/>
        <v>8082850</v>
      </c>
      <c r="AJ126" s="64">
        <f t="shared" si="27"/>
        <v>7829950</v>
      </c>
      <c r="AK126" s="64">
        <f t="shared" si="27"/>
        <v>7577050</v>
      </c>
      <c r="AL126" s="64">
        <f t="shared" si="27"/>
        <v>7324150</v>
      </c>
      <c r="AM126" s="64">
        <f t="shared" si="27"/>
        <v>7071250</v>
      </c>
      <c r="AN126" s="64">
        <f t="shared" si="27"/>
        <v>5538350</v>
      </c>
      <c r="AO126" s="64">
        <f>+AO124+AO125</f>
        <v>5343050</v>
      </c>
      <c r="AP126" s="64">
        <f>+AP124+AP125</f>
        <v>4397750</v>
      </c>
      <c r="AQ126" s="64">
        <f>+AQ124+AQ125</f>
        <v>4236200</v>
      </c>
      <c r="AR126" s="64">
        <f>+AR124+AR125</f>
        <v>4074650</v>
      </c>
      <c r="AS126" s="64">
        <f>+AS124+AS125</f>
        <v>3913100</v>
      </c>
      <c r="AT126" s="64">
        <f>+AT124+AT125</f>
        <v>3751550</v>
      </c>
      <c r="AU126" s="64">
        <f>+AU124+AU125</f>
        <v>0</v>
      </c>
      <c r="AV126" s="83">
        <f>SUM(K126:AU126)</f>
        <v>253598051.77272725</v>
      </c>
    </row>
    <row r="127" spans="1:48" ht="16.5" thickTop="1">
      <c r="A127" s="15"/>
      <c r="B127" s="16"/>
      <c r="C127" s="7"/>
      <c r="D127" s="14"/>
      <c r="E127" s="75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49"/>
    </row>
    <row r="128" spans="1:48" ht="15" hidden="1">
      <c r="A128" s="91">
        <v>5575357490</v>
      </c>
      <c r="B128" s="16"/>
      <c r="C128" s="31" t="s">
        <v>85</v>
      </c>
      <c r="D128" s="14"/>
      <c r="E128" s="75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49"/>
    </row>
    <row r="129" spans="1:48" ht="15" hidden="1">
      <c r="A129" s="92">
        <v>0</v>
      </c>
      <c r="B129" s="16"/>
      <c r="C129" s="31" t="s">
        <v>49</v>
      </c>
      <c r="D129" s="14"/>
      <c r="E129" s="75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49"/>
    </row>
    <row r="130" spans="1:48" ht="15.75" hidden="1">
      <c r="A130" s="15"/>
      <c r="B130" s="16"/>
      <c r="C130" s="7"/>
      <c r="D130" s="14"/>
      <c r="E130" s="75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</row>
    <row r="131" spans="1:48" ht="15" hidden="1">
      <c r="A131" s="15"/>
      <c r="B131" s="16"/>
      <c r="C131" s="84" t="s">
        <v>22</v>
      </c>
      <c r="D131" s="85"/>
      <c r="E131" s="86"/>
      <c r="F131" s="87"/>
      <c r="G131" s="87"/>
      <c r="H131" s="87"/>
      <c r="I131" s="87"/>
      <c r="J131" s="87">
        <f aca="true" t="shared" si="28" ref="J131:AM131">SUM(J70:J72)+SUM(J115:J117)</f>
        <v>0</v>
      </c>
      <c r="K131" s="87">
        <f t="shared" si="28"/>
        <v>0</v>
      </c>
      <c r="L131" s="87">
        <f>SUM(L70:L72)+SUM(L115:L117)</f>
        <v>21250</v>
      </c>
      <c r="M131" s="87">
        <f t="shared" si="28"/>
        <v>0</v>
      </c>
      <c r="N131" s="87">
        <f t="shared" si="28"/>
        <v>0</v>
      </c>
      <c r="O131" s="87">
        <f t="shared" si="28"/>
        <v>0</v>
      </c>
      <c r="P131" s="87">
        <f t="shared" si="28"/>
        <v>0</v>
      </c>
      <c r="Q131" s="87">
        <f t="shared" si="28"/>
        <v>0</v>
      </c>
      <c r="R131" s="87">
        <f t="shared" si="28"/>
        <v>0</v>
      </c>
      <c r="S131" s="87">
        <f t="shared" si="28"/>
        <v>0</v>
      </c>
      <c r="T131" s="87">
        <f t="shared" si="28"/>
        <v>0</v>
      </c>
      <c r="U131" s="87">
        <f t="shared" si="28"/>
        <v>0</v>
      </c>
      <c r="V131" s="87">
        <f t="shared" si="28"/>
        <v>0</v>
      </c>
      <c r="W131" s="87">
        <f t="shared" si="28"/>
        <v>0</v>
      </c>
      <c r="X131" s="87">
        <f t="shared" si="28"/>
        <v>0</v>
      </c>
      <c r="Y131" s="87">
        <f t="shared" si="28"/>
        <v>0</v>
      </c>
      <c r="Z131" s="87">
        <f t="shared" si="28"/>
        <v>0</v>
      </c>
      <c r="AA131" s="87">
        <f t="shared" si="28"/>
        <v>0</v>
      </c>
      <c r="AB131" s="87">
        <f t="shared" si="28"/>
        <v>0</v>
      </c>
      <c r="AC131" s="87">
        <f t="shared" si="28"/>
        <v>0</v>
      </c>
      <c r="AD131" s="87">
        <f t="shared" si="28"/>
        <v>0</v>
      </c>
      <c r="AE131" s="87">
        <f t="shared" si="28"/>
        <v>0</v>
      </c>
      <c r="AF131" s="87">
        <f t="shared" si="28"/>
        <v>0</v>
      </c>
      <c r="AG131" s="87">
        <f t="shared" si="28"/>
        <v>0</v>
      </c>
      <c r="AH131" s="87">
        <f t="shared" si="28"/>
        <v>0</v>
      </c>
      <c r="AI131" s="87">
        <f t="shared" si="28"/>
        <v>0</v>
      </c>
      <c r="AJ131" s="87">
        <f t="shared" si="28"/>
        <v>0</v>
      </c>
      <c r="AK131" s="87">
        <f t="shared" si="28"/>
        <v>0</v>
      </c>
      <c r="AL131" s="87">
        <f t="shared" si="28"/>
        <v>0</v>
      </c>
      <c r="AM131" s="87">
        <f t="shared" si="28"/>
        <v>0</v>
      </c>
      <c r="AN131" s="87">
        <f>SUM(AN70:AN117)</f>
        <v>5538350</v>
      </c>
      <c r="AO131" s="87">
        <f>SUM(AO70:AO117)</f>
        <v>5343050</v>
      </c>
      <c r="AP131" s="87"/>
      <c r="AQ131" s="87"/>
      <c r="AR131" s="87"/>
      <c r="AS131" s="87"/>
      <c r="AT131" s="87"/>
      <c r="AU131" s="87"/>
      <c r="AV131" s="87">
        <f>SUM(K131:AM131)</f>
        <v>21250</v>
      </c>
    </row>
    <row r="132" spans="1:48" ht="15" hidden="1">
      <c r="A132" s="15"/>
      <c r="B132" s="16"/>
      <c r="C132" s="90" t="s">
        <v>53</v>
      </c>
      <c r="D132" s="43"/>
      <c r="E132" s="88"/>
      <c r="F132" s="80"/>
      <c r="G132" s="80"/>
      <c r="H132" s="80"/>
      <c r="I132" s="80"/>
      <c r="J132" s="49">
        <f>J131/(J133/1000)</f>
        <v>0</v>
      </c>
      <c r="K132" s="49">
        <f>K131/(K133/1000)</f>
        <v>0</v>
      </c>
      <c r="L132" s="49">
        <f>L131/(L133/1000)</f>
        <v>0.003811414790551843</v>
      </c>
      <c r="M132" s="49">
        <f aca="true" t="shared" si="29" ref="M132:AO132">M131/(M133/1000)</f>
        <v>0</v>
      </c>
      <c r="N132" s="49">
        <f t="shared" si="29"/>
        <v>0</v>
      </c>
      <c r="O132" s="49">
        <f>O131/(O133/1000)</f>
        <v>0</v>
      </c>
      <c r="P132" s="49">
        <f t="shared" si="29"/>
        <v>0</v>
      </c>
      <c r="Q132" s="49">
        <f t="shared" si="29"/>
        <v>0</v>
      </c>
      <c r="R132" s="49">
        <f t="shared" si="29"/>
        <v>0</v>
      </c>
      <c r="S132" s="49">
        <f t="shared" si="29"/>
        <v>0</v>
      </c>
      <c r="T132" s="49">
        <f t="shared" si="29"/>
        <v>0</v>
      </c>
      <c r="U132" s="49">
        <f t="shared" si="29"/>
        <v>0</v>
      </c>
      <c r="V132" s="49">
        <f t="shared" si="29"/>
        <v>0</v>
      </c>
      <c r="W132" s="49">
        <f t="shared" si="29"/>
        <v>0</v>
      </c>
      <c r="X132" s="49">
        <f t="shared" si="29"/>
        <v>0</v>
      </c>
      <c r="Y132" s="49">
        <f t="shared" si="29"/>
        <v>0</v>
      </c>
      <c r="Z132" s="49">
        <f t="shared" si="29"/>
        <v>0</v>
      </c>
      <c r="AA132" s="49">
        <f t="shared" si="29"/>
        <v>0</v>
      </c>
      <c r="AB132" s="49">
        <f t="shared" si="29"/>
        <v>0</v>
      </c>
      <c r="AC132" s="49">
        <f t="shared" si="29"/>
        <v>0</v>
      </c>
      <c r="AD132" s="49">
        <f t="shared" si="29"/>
        <v>0</v>
      </c>
      <c r="AE132" s="49">
        <f t="shared" si="29"/>
        <v>0</v>
      </c>
      <c r="AF132" s="49">
        <f t="shared" si="29"/>
        <v>0</v>
      </c>
      <c r="AG132" s="49">
        <f t="shared" si="29"/>
        <v>0</v>
      </c>
      <c r="AH132" s="49">
        <f t="shared" si="29"/>
        <v>0</v>
      </c>
      <c r="AI132" s="49">
        <f t="shared" si="29"/>
        <v>0</v>
      </c>
      <c r="AJ132" s="49">
        <f t="shared" si="29"/>
        <v>0</v>
      </c>
      <c r="AK132" s="49">
        <f t="shared" si="29"/>
        <v>0</v>
      </c>
      <c r="AL132" s="49">
        <f t="shared" si="29"/>
        <v>0</v>
      </c>
      <c r="AM132" s="49">
        <f t="shared" si="29"/>
        <v>0</v>
      </c>
      <c r="AN132" s="49">
        <f t="shared" si="29"/>
        <v>0.9933623108354259</v>
      </c>
      <c r="AO132" s="49">
        <f t="shared" si="29"/>
        <v>0.9583331669015541</v>
      </c>
      <c r="AP132" s="49"/>
      <c r="AQ132" s="49"/>
      <c r="AR132" s="49"/>
      <c r="AS132" s="49"/>
      <c r="AT132" s="49"/>
      <c r="AU132" s="49"/>
      <c r="AV132" s="80"/>
    </row>
    <row r="133" spans="1:48" ht="15" hidden="1">
      <c r="A133" s="15"/>
      <c r="B133" s="16"/>
      <c r="C133" s="45" t="s">
        <v>50</v>
      </c>
      <c r="D133" s="43"/>
      <c r="E133" s="88"/>
      <c r="F133" s="80"/>
      <c r="G133" s="80"/>
      <c r="H133" s="80"/>
      <c r="I133" s="80"/>
      <c r="J133" s="34">
        <f>$A$128</f>
        <v>5575357490</v>
      </c>
      <c r="K133" s="34">
        <f>J133*(1+$A$129)</f>
        <v>5575357490</v>
      </c>
      <c r="L133" s="34">
        <f>K133*(1+$A$129)</f>
        <v>5575357490</v>
      </c>
      <c r="M133" s="34">
        <f>L133*(1+$A$129)</f>
        <v>5575357490</v>
      </c>
      <c r="N133" s="34">
        <f aca="true" t="shared" si="30" ref="N133:AO133">M133*(1+$A$129)</f>
        <v>5575357490</v>
      </c>
      <c r="O133" s="34">
        <f t="shared" si="30"/>
        <v>5575357490</v>
      </c>
      <c r="P133" s="34">
        <f t="shared" si="30"/>
        <v>5575357490</v>
      </c>
      <c r="Q133" s="34">
        <f t="shared" si="30"/>
        <v>5575357490</v>
      </c>
      <c r="R133" s="34">
        <f t="shared" si="30"/>
        <v>5575357490</v>
      </c>
      <c r="S133" s="34">
        <f t="shared" si="30"/>
        <v>5575357490</v>
      </c>
      <c r="T133" s="34">
        <f t="shared" si="30"/>
        <v>5575357490</v>
      </c>
      <c r="U133" s="34">
        <f t="shared" si="30"/>
        <v>5575357490</v>
      </c>
      <c r="V133" s="34">
        <f t="shared" si="30"/>
        <v>5575357490</v>
      </c>
      <c r="W133" s="34">
        <f t="shared" si="30"/>
        <v>5575357490</v>
      </c>
      <c r="X133" s="34">
        <f t="shared" si="30"/>
        <v>5575357490</v>
      </c>
      <c r="Y133" s="34">
        <f t="shared" si="30"/>
        <v>5575357490</v>
      </c>
      <c r="Z133" s="34">
        <f t="shared" si="30"/>
        <v>5575357490</v>
      </c>
      <c r="AA133" s="34">
        <f t="shared" si="30"/>
        <v>5575357490</v>
      </c>
      <c r="AB133" s="34">
        <f t="shared" si="30"/>
        <v>5575357490</v>
      </c>
      <c r="AC133" s="34">
        <f t="shared" si="30"/>
        <v>5575357490</v>
      </c>
      <c r="AD133" s="34">
        <f t="shared" si="30"/>
        <v>5575357490</v>
      </c>
      <c r="AE133" s="34">
        <f t="shared" si="30"/>
        <v>5575357490</v>
      </c>
      <c r="AF133" s="34">
        <f t="shared" si="30"/>
        <v>5575357490</v>
      </c>
      <c r="AG133" s="34">
        <f t="shared" si="30"/>
        <v>5575357490</v>
      </c>
      <c r="AH133" s="34">
        <f t="shared" si="30"/>
        <v>5575357490</v>
      </c>
      <c r="AI133" s="34">
        <f t="shared" si="30"/>
        <v>5575357490</v>
      </c>
      <c r="AJ133" s="34">
        <f t="shared" si="30"/>
        <v>5575357490</v>
      </c>
      <c r="AK133" s="34">
        <f t="shared" si="30"/>
        <v>5575357490</v>
      </c>
      <c r="AL133" s="34">
        <f t="shared" si="30"/>
        <v>5575357490</v>
      </c>
      <c r="AM133" s="34">
        <f t="shared" si="30"/>
        <v>5575357490</v>
      </c>
      <c r="AN133" s="34">
        <f t="shared" si="30"/>
        <v>5575357490</v>
      </c>
      <c r="AO133" s="34">
        <f t="shared" si="30"/>
        <v>5575357490</v>
      </c>
      <c r="AP133" s="34"/>
      <c r="AQ133" s="34"/>
      <c r="AR133" s="34"/>
      <c r="AS133" s="34"/>
      <c r="AT133" s="34"/>
      <c r="AU133" s="34"/>
      <c r="AV133" s="80"/>
    </row>
    <row r="134" spans="1:48" ht="15" hidden="1">
      <c r="A134" s="42"/>
      <c r="B134" s="33"/>
      <c r="C134" s="79" t="s">
        <v>47</v>
      </c>
      <c r="D134" s="43"/>
      <c r="E134" s="88"/>
      <c r="F134" s="80"/>
      <c r="G134" s="80"/>
      <c r="H134" s="80"/>
      <c r="I134" s="80"/>
      <c r="J134" s="49">
        <f>+SUM(J76:J87)</f>
        <v>0</v>
      </c>
      <c r="K134" s="49">
        <f>+SUM(K76:K87)</f>
        <v>0</v>
      </c>
      <c r="L134" s="49">
        <f>+SUM(L76:L87)</f>
        <v>85000</v>
      </c>
      <c r="M134" s="49">
        <f>+SUM(M76:M87)</f>
        <v>630010</v>
      </c>
      <c r="N134" s="49">
        <f aca="true" t="shared" si="31" ref="N134:AM134">+SUM(N76:N87)</f>
        <v>605500</v>
      </c>
      <c r="O134" s="49">
        <f t="shared" si="31"/>
        <v>584125</v>
      </c>
      <c r="P134" s="49">
        <f t="shared" si="31"/>
        <v>562750</v>
      </c>
      <c r="Q134" s="49">
        <f t="shared" si="31"/>
        <v>316375</v>
      </c>
      <c r="R134" s="49">
        <f t="shared" si="31"/>
        <v>300125</v>
      </c>
      <c r="S134" s="49">
        <f t="shared" si="31"/>
        <v>289100</v>
      </c>
      <c r="T134" s="49">
        <f t="shared" si="31"/>
        <v>278075</v>
      </c>
      <c r="U134" s="49">
        <f t="shared" si="31"/>
        <v>267050</v>
      </c>
      <c r="V134" s="49">
        <f t="shared" si="31"/>
        <v>256025</v>
      </c>
      <c r="W134" s="49">
        <f t="shared" si="31"/>
        <v>0</v>
      </c>
      <c r="X134" s="49">
        <f t="shared" si="31"/>
        <v>0</v>
      </c>
      <c r="Y134" s="49">
        <f t="shared" si="31"/>
        <v>0</v>
      </c>
      <c r="Z134" s="49">
        <f t="shared" si="31"/>
        <v>0</v>
      </c>
      <c r="AA134" s="49">
        <f t="shared" si="31"/>
        <v>0</v>
      </c>
      <c r="AB134" s="49">
        <f t="shared" si="31"/>
        <v>0</v>
      </c>
      <c r="AC134" s="49">
        <f t="shared" si="31"/>
        <v>0</v>
      </c>
      <c r="AD134" s="49">
        <f t="shared" si="31"/>
        <v>0</v>
      </c>
      <c r="AE134" s="49">
        <f t="shared" si="31"/>
        <v>0</v>
      </c>
      <c r="AF134" s="49">
        <f t="shared" si="31"/>
        <v>0</v>
      </c>
      <c r="AG134" s="49">
        <f t="shared" si="31"/>
        <v>0</v>
      </c>
      <c r="AH134" s="49">
        <f t="shared" si="31"/>
        <v>0</v>
      </c>
      <c r="AI134" s="49">
        <f t="shared" si="31"/>
        <v>0</v>
      </c>
      <c r="AJ134" s="49">
        <f t="shared" si="31"/>
        <v>0</v>
      </c>
      <c r="AK134" s="49">
        <f t="shared" si="31"/>
        <v>0</v>
      </c>
      <c r="AL134" s="49">
        <f t="shared" si="31"/>
        <v>0</v>
      </c>
      <c r="AM134" s="49">
        <f t="shared" si="31"/>
        <v>0</v>
      </c>
      <c r="AN134" s="49">
        <v>0</v>
      </c>
      <c r="AO134" s="49">
        <v>0</v>
      </c>
      <c r="AP134" s="49"/>
      <c r="AQ134" s="49"/>
      <c r="AR134" s="49"/>
      <c r="AS134" s="49"/>
      <c r="AT134" s="49"/>
      <c r="AU134" s="49"/>
      <c r="AV134" s="49">
        <f>SUM(K134:AM134)</f>
        <v>4174135</v>
      </c>
    </row>
    <row r="135" spans="1:48" ht="15" hidden="1">
      <c r="A135" s="42"/>
      <c r="B135" s="33"/>
      <c r="C135" s="90" t="s">
        <v>53</v>
      </c>
      <c r="D135" s="43"/>
      <c r="E135" s="88"/>
      <c r="F135" s="80"/>
      <c r="G135" s="80"/>
      <c r="H135" s="80"/>
      <c r="I135" s="80"/>
      <c r="J135" s="49">
        <f aca="true" t="shared" si="32" ref="J135:AM135">J134/(J136/1000)</f>
        <v>0</v>
      </c>
      <c r="K135" s="49">
        <f t="shared" si="32"/>
        <v>0</v>
      </c>
      <c r="L135" s="49">
        <f>L134/(L136/1000)</f>
        <v>0.015245659162207372</v>
      </c>
      <c r="M135" s="49">
        <f>M134/(M136/1000)</f>
        <v>0.11299903210332078</v>
      </c>
      <c r="N135" s="49">
        <f>N134/(N136/1000)</f>
        <v>0.10860290144372428</v>
      </c>
      <c r="O135" s="49">
        <f t="shared" si="32"/>
        <v>0.10476906656616919</v>
      </c>
      <c r="P135" s="49">
        <f t="shared" si="32"/>
        <v>0.1009352316886141</v>
      </c>
      <c r="Q135" s="49">
        <f t="shared" si="32"/>
        <v>0.05674524020521597</v>
      </c>
      <c r="R135" s="49">
        <f t="shared" si="32"/>
        <v>0.05383062889479397</v>
      </c>
      <c r="S135" s="49">
        <f t="shared" si="32"/>
        <v>0.05185317722110766</v>
      </c>
      <c r="T135" s="49">
        <f t="shared" si="32"/>
        <v>0.049875725547421354</v>
      </c>
      <c r="U135" s="49">
        <f t="shared" si="32"/>
        <v>0.04789827387373504</v>
      </c>
      <c r="V135" s="49">
        <f t="shared" si="32"/>
        <v>0.045920822200048735</v>
      </c>
      <c r="W135" s="49">
        <f t="shared" si="32"/>
        <v>0</v>
      </c>
      <c r="X135" s="49">
        <f t="shared" si="32"/>
        <v>0</v>
      </c>
      <c r="Y135" s="49">
        <f t="shared" si="32"/>
        <v>0</v>
      </c>
      <c r="Z135" s="49">
        <f t="shared" si="32"/>
        <v>0</v>
      </c>
      <c r="AA135" s="49">
        <f t="shared" si="32"/>
        <v>0</v>
      </c>
      <c r="AB135" s="49">
        <f t="shared" si="32"/>
        <v>0</v>
      </c>
      <c r="AC135" s="49">
        <f t="shared" si="32"/>
        <v>0</v>
      </c>
      <c r="AD135" s="49">
        <f t="shared" si="32"/>
        <v>0</v>
      </c>
      <c r="AE135" s="49">
        <f t="shared" si="32"/>
        <v>0</v>
      </c>
      <c r="AF135" s="49">
        <f t="shared" si="32"/>
        <v>0</v>
      </c>
      <c r="AG135" s="49">
        <f t="shared" si="32"/>
        <v>0</v>
      </c>
      <c r="AH135" s="49">
        <f t="shared" si="32"/>
        <v>0</v>
      </c>
      <c r="AI135" s="49">
        <f t="shared" si="32"/>
        <v>0</v>
      </c>
      <c r="AJ135" s="49">
        <f t="shared" si="32"/>
        <v>0</v>
      </c>
      <c r="AK135" s="49">
        <f t="shared" si="32"/>
        <v>0</v>
      </c>
      <c r="AL135" s="49">
        <f t="shared" si="32"/>
        <v>0</v>
      </c>
      <c r="AM135" s="49">
        <f t="shared" si="32"/>
        <v>0</v>
      </c>
      <c r="AN135" s="49">
        <f>AN134/($J$133/1000)</f>
        <v>0</v>
      </c>
      <c r="AO135" s="49">
        <f>AO134/($J$133/1000)</f>
        <v>0</v>
      </c>
      <c r="AP135" s="49"/>
      <c r="AQ135" s="49"/>
      <c r="AR135" s="49"/>
      <c r="AS135" s="49"/>
      <c r="AT135" s="49"/>
      <c r="AU135" s="49"/>
      <c r="AV135" s="49"/>
    </row>
    <row r="136" spans="1:48" ht="15" hidden="1">
      <c r="A136" s="42"/>
      <c r="B136" s="33"/>
      <c r="C136" s="45" t="s">
        <v>50</v>
      </c>
      <c r="D136" s="43"/>
      <c r="E136" s="88"/>
      <c r="F136" s="80"/>
      <c r="G136" s="80"/>
      <c r="H136" s="80"/>
      <c r="I136" s="80"/>
      <c r="J136" s="34">
        <f>$A$128</f>
        <v>5575357490</v>
      </c>
      <c r="K136" s="34">
        <f>J136*(1+$A$129)</f>
        <v>5575357490</v>
      </c>
      <c r="L136" s="34">
        <f>K136*(1+$A$129)</f>
        <v>5575357490</v>
      </c>
      <c r="M136" s="34">
        <f>L136*(1+$A$129)</f>
        <v>5575357490</v>
      </c>
      <c r="N136" s="34">
        <f aca="true" t="shared" si="33" ref="N136:AM136">M136*(1+$A$129)</f>
        <v>5575357490</v>
      </c>
      <c r="O136" s="34">
        <f t="shared" si="33"/>
        <v>5575357490</v>
      </c>
      <c r="P136" s="34">
        <f t="shared" si="33"/>
        <v>5575357490</v>
      </c>
      <c r="Q136" s="34">
        <f t="shared" si="33"/>
        <v>5575357490</v>
      </c>
      <c r="R136" s="34">
        <f t="shared" si="33"/>
        <v>5575357490</v>
      </c>
      <c r="S136" s="34">
        <f t="shared" si="33"/>
        <v>5575357490</v>
      </c>
      <c r="T136" s="34">
        <f t="shared" si="33"/>
        <v>5575357490</v>
      </c>
      <c r="U136" s="34">
        <f t="shared" si="33"/>
        <v>5575357490</v>
      </c>
      <c r="V136" s="34">
        <f t="shared" si="33"/>
        <v>5575357490</v>
      </c>
      <c r="W136" s="34">
        <f t="shared" si="33"/>
        <v>5575357490</v>
      </c>
      <c r="X136" s="34">
        <f t="shared" si="33"/>
        <v>5575357490</v>
      </c>
      <c r="Y136" s="34">
        <f t="shared" si="33"/>
        <v>5575357490</v>
      </c>
      <c r="Z136" s="34">
        <f t="shared" si="33"/>
        <v>5575357490</v>
      </c>
      <c r="AA136" s="34">
        <f t="shared" si="33"/>
        <v>5575357490</v>
      </c>
      <c r="AB136" s="34">
        <f t="shared" si="33"/>
        <v>5575357490</v>
      </c>
      <c r="AC136" s="34">
        <f t="shared" si="33"/>
        <v>5575357490</v>
      </c>
      <c r="AD136" s="34">
        <f t="shared" si="33"/>
        <v>5575357490</v>
      </c>
      <c r="AE136" s="34">
        <f t="shared" si="33"/>
        <v>5575357490</v>
      </c>
      <c r="AF136" s="34">
        <f t="shared" si="33"/>
        <v>5575357490</v>
      </c>
      <c r="AG136" s="34">
        <f t="shared" si="33"/>
        <v>5575357490</v>
      </c>
      <c r="AH136" s="34">
        <f t="shared" si="33"/>
        <v>5575357490</v>
      </c>
      <c r="AI136" s="34">
        <f t="shared" si="33"/>
        <v>5575357490</v>
      </c>
      <c r="AJ136" s="34">
        <f t="shared" si="33"/>
        <v>5575357490</v>
      </c>
      <c r="AK136" s="34">
        <f t="shared" si="33"/>
        <v>5575357490</v>
      </c>
      <c r="AL136" s="34">
        <f t="shared" si="33"/>
        <v>5575357490</v>
      </c>
      <c r="AM136" s="34">
        <f t="shared" si="33"/>
        <v>5575357490</v>
      </c>
      <c r="AN136" s="34">
        <f>AM136*(1+$A$129)</f>
        <v>5575357490</v>
      </c>
      <c r="AO136" s="34">
        <f>AN136*(1+$A$129)</f>
        <v>5575357490</v>
      </c>
      <c r="AP136" s="34"/>
      <c r="AQ136" s="34"/>
      <c r="AR136" s="34"/>
      <c r="AS136" s="34"/>
      <c r="AT136" s="34"/>
      <c r="AU136" s="34"/>
      <c r="AV136" s="80"/>
    </row>
    <row r="137" spans="1:48" ht="15" hidden="1">
      <c r="A137" s="15"/>
      <c r="B137" s="16"/>
      <c r="C137" s="79" t="s">
        <v>23</v>
      </c>
      <c r="D137" s="43"/>
      <c r="E137" s="88"/>
      <c r="F137" s="80"/>
      <c r="G137" s="80"/>
      <c r="H137" s="80"/>
      <c r="I137" s="80"/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/>
      <c r="AQ137" s="49"/>
      <c r="AR137" s="49"/>
      <c r="AS137" s="49"/>
      <c r="AT137" s="49"/>
      <c r="AU137" s="49"/>
      <c r="AV137" s="49">
        <f>SUM(F137:AM137)</f>
        <v>0</v>
      </c>
    </row>
    <row r="138" spans="1:48" ht="15.75" hidden="1">
      <c r="A138" s="15"/>
      <c r="B138" s="16"/>
      <c r="C138" s="7"/>
      <c r="D138" s="14"/>
      <c r="E138" s="75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</row>
    <row r="139" spans="1:48" ht="15" hidden="1">
      <c r="A139" s="15"/>
      <c r="B139" s="16"/>
      <c r="C139" s="84" t="s">
        <v>52</v>
      </c>
      <c r="D139" s="85"/>
      <c r="E139" s="86"/>
      <c r="F139" s="87"/>
      <c r="G139" s="87"/>
      <c r="H139" s="87"/>
      <c r="I139" s="87"/>
      <c r="J139" s="87">
        <f aca="true" t="shared" si="34" ref="J139:AO139">J60+J131</f>
        <v>395107.5</v>
      </c>
      <c r="K139" s="87">
        <f>K60+K131</f>
        <v>301840</v>
      </c>
      <c r="L139" s="87">
        <f t="shared" si="34"/>
        <v>408302.5</v>
      </c>
      <c r="M139" s="87">
        <f t="shared" si="34"/>
        <v>372502.5</v>
      </c>
      <c r="N139" s="87">
        <f t="shared" si="34"/>
        <v>353290</v>
      </c>
      <c r="O139" s="87">
        <f t="shared" si="34"/>
        <v>335215</v>
      </c>
      <c r="P139" s="87">
        <f t="shared" si="34"/>
        <v>317215</v>
      </c>
      <c r="Q139" s="87">
        <f t="shared" si="34"/>
        <v>74190</v>
      </c>
      <c r="R139" s="87">
        <f t="shared" si="34"/>
        <v>72190</v>
      </c>
      <c r="S139" s="87">
        <f t="shared" si="34"/>
        <v>70190</v>
      </c>
      <c r="T139" s="87">
        <f t="shared" si="34"/>
        <v>57690</v>
      </c>
      <c r="U139" s="87">
        <f t="shared" si="34"/>
        <v>56090</v>
      </c>
      <c r="V139" s="87">
        <f t="shared" si="34"/>
        <v>54450</v>
      </c>
      <c r="W139" s="87">
        <f t="shared" si="34"/>
        <v>52850</v>
      </c>
      <c r="X139" s="87">
        <f t="shared" si="34"/>
        <v>51250</v>
      </c>
      <c r="Y139" s="87">
        <f t="shared" si="34"/>
        <v>49650</v>
      </c>
      <c r="Z139" s="87">
        <f t="shared" si="34"/>
        <v>48050</v>
      </c>
      <c r="AA139" s="87">
        <f t="shared" si="34"/>
        <v>46450</v>
      </c>
      <c r="AB139" s="87">
        <f t="shared" si="34"/>
        <v>44850</v>
      </c>
      <c r="AC139" s="87">
        <f t="shared" si="34"/>
        <v>43250</v>
      </c>
      <c r="AD139" s="87">
        <f t="shared" si="34"/>
        <v>41650</v>
      </c>
      <c r="AE139" s="87">
        <f t="shared" si="34"/>
        <v>0</v>
      </c>
      <c r="AF139" s="87">
        <f t="shared" si="34"/>
        <v>0</v>
      </c>
      <c r="AG139" s="87">
        <f t="shared" si="34"/>
        <v>0</v>
      </c>
      <c r="AH139" s="87">
        <f t="shared" si="34"/>
        <v>0</v>
      </c>
      <c r="AI139" s="87">
        <f t="shared" si="34"/>
        <v>0</v>
      </c>
      <c r="AJ139" s="87">
        <f t="shared" si="34"/>
        <v>0</v>
      </c>
      <c r="AK139" s="87">
        <f t="shared" si="34"/>
        <v>0</v>
      </c>
      <c r="AL139" s="87">
        <f t="shared" si="34"/>
        <v>0</v>
      </c>
      <c r="AM139" s="87">
        <f t="shared" si="34"/>
        <v>0</v>
      </c>
      <c r="AN139" s="87">
        <f t="shared" si="34"/>
        <v>5538350</v>
      </c>
      <c r="AO139" s="87">
        <f t="shared" si="34"/>
        <v>5343050</v>
      </c>
      <c r="AP139" s="87"/>
      <c r="AQ139" s="87"/>
      <c r="AR139" s="87"/>
      <c r="AS139" s="87"/>
      <c r="AT139" s="87"/>
      <c r="AU139" s="87"/>
      <c r="AV139" s="87">
        <f>SUM(K139:AM139)</f>
        <v>2851165</v>
      </c>
    </row>
    <row r="140" spans="1:48" ht="15" hidden="1">
      <c r="A140" s="15"/>
      <c r="B140" s="16"/>
      <c r="C140" s="90" t="s">
        <v>53</v>
      </c>
      <c r="D140" s="43"/>
      <c r="E140" s="88"/>
      <c r="F140" s="80"/>
      <c r="G140" s="80"/>
      <c r="H140" s="80"/>
      <c r="I140" s="80"/>
      <c r="J140" s="49">
        <f aca="true" t="shared" si="35" ref="J140:AM140">J139/(J141/1000)</f>
        <v>0.07086675620508058</v>
      </c>
      <c r="K140" s="49">
        <f t="shared" si="35"/>
        <v>0.05413823248847851</v>
      </c>
      <c r="L140" s="49">
        <f t="shared" si="35"/>
        <v>0.07323342058914324</v>
      </c>
      <c r="M140" s="49">
        <f t="shared" si="35"/>
        <v>0.06681230767141355</v>
      </c>
      <c r="N140" s="49">
        <f t="shared" si="35"/>
        <v>0.06336634029901461</v>
      </c>
      <c r="O140" s="49">
        <f t="shared" si="35"/>
        <v>0.06012439571834523</v>
      </c>
      <c r="P140" s="49">
        <f t="shared" si="35"/>
        <v>0.056895903189877785</v>
      </c>
      <c r="Q140" s="49">
        <f t="shared" si="35"/>
        <v>0.013306770038166646</v>
      </c>
      <c r="R140" s="49">
        <f t="shared" si="35"/>
        <v>0.012948048646114709</v>
      </c>
      <c r="S140" s="49">
        <f t="shared" si="35"/>
        <v>0.01258932725406277</v>
      </c>
      <c r="T140" s="49">
        <f t="shared" si="35"/>
        <v>0.010347318553738157</v>
      </c>
      <c r="U140" s="49">
        <f t="shared" si="35"/>
        <v>0.010060341440096605</v>
      </c>
      <c r="V140" s="49">
        <f t="shared" si="35"/>
        <v>0.009766189898614016</v>
      </c>
      <c r="W140" s="49">
        <f t="shared" si="35"/>
        <v>0.009479212784972466</v>
      </c>
      <c r="X140" s="49">
        <f t="shared" si="35"/>
        <v>0.009192235671330916</v>
      </c>
      <c r="Y140" s="49">
        <f t="shared" si="35"/>
        <v>0.008905258557689364</v>
      </c>
      <c r="Z140" s="49">
        <f t="shared" si="35"/>
        <v>0.008618281444047814</v>
      </c>
      <c r="AA140" s="49">
        <f t="shared" si="35"/>
        <v>0.008331304330406264</v>
      </c>
      <c r="AB140" s="49">
        <f t="shared" si="35"/>
        <v>0.008044327216764713</v>
      </c>
      <c r="AC140" s="49">
        <f t="shared" si="35"/>
        <v>0.0077573501031231624</v>
      </c>
      <c r="AD140" s="49">
        <f t="shared" si="35"/>
        <v>0.007470372989481612</v>
      </c>
      <c r="AE140" s="49">
        <f t="shared" si="35"/>
        <v>0</v>
      </c>
      <c r="AF140" s="49">
        <f t="shared" si="35"/>
        <v>0</v>
      </c>
      <c r="AG140" s="49">
        <f t="shared" si="35"/>
        <v>0</v>
      </c>
      <c r="AH140" s="49">
        <f t="shared" si="35"/>
        <v>0</v>
      </c>
      <c r="AI140" s="49">
        <f t="shared" si="35"/>
        <v>0</v>
      </c>
      <c r="AJ140" s="49">
        <f t="shared" si="35"/>
        <v>0</v>
      </c>
      <c r="AK140" s="49">
        <f t="shared" si="35"/>
        <v>0</v>
      </c>
      <c r="AL140" s="49">
        <f t="shared" si="35"/>
        <v>0</v>
      </c>
      <c r="AM140" s="49">
        <f t="shared" si="35"/>
        <v>0</v>
      </c>
      <c r="AN140" s="80"/>
      <c r="AO140" s="80"/>
      <c r="AP140" s="80"/>
      <c r="AQ140" s="80"/>
      <c r="AR140" s="80"/>
      <c r="AS140" s="80"/>
      <c r="AT140" s="80"/>
      <c r="AU140" s="80"/>
      <c r="AV140" s="49">
        <f>SUM(K140:AM140)</f>
        <v>0.5113869388848821</v>
      </c>
    </row>
    <row r="141" spans="1:48" ht="15" hidden="1">
      <c r="A141" s="15"/>
      <c r="B141" s="16"/>
      <c r="C141" s="45" t="s">
        <v>50</v>
      </c>
      <c r="D141" s="43"/>
      <c r="E141" s="88"/>
      <c r="F141" s="80"/>
      <c r="G141" s="80"/>
      <c r="H141" s="80"/>
      <c r="I141" s="80"/>
      <c r="J141" s="34">
        <f>$A$128</f>
        <v>5575357490</v>
      </c>
      <c r="K141" s="34">
        <f>J141*(1+$A$129)</f>
        <v>5575357490</v>
      </c>
      <c r="L141" s="34">
        <f>K141*(1+$A$129)</f>
        <v>5575357490</v>
      </c>
      <c r="M141" s="34">
        <f>L141*(1+$A$129)</f>
        <v>5575357490</v>
      </c>
      <c r="N141" s="34">
        <f aca="true" t="shared" si="36" ref="N141:AM141">M141*(1+$A$129)</f>
        <v>5575357490</v>
      </c>
      <c r="O141" s="34">
        <f>N141*(1+$A$129)</f>
        <v>5575357490</v>
      </c>
      <c r="P141" s="34">
        <f t="shared" si="36"/>
        <v>5575357490</v>
      </c>
      <c r="Q141" s="34">
        <f t="shared" si="36"/>
        <v>5575357490</v>
      </c>
      <c r="R141" s="34">
        <f t="shared" si="36"/>
        <v>5575357490</v>
      </c>
      <c r="S141" s="34">
        <f t="shared" si="36"/>
        <v>5575357490</v>
      </c>
      <c r="T141" s="34">
        <f t="shared" si="36"/>
        <v>5575357490</v>
      </c>
      <c r="U141" s="34">
        <f t="shared" si="36"/>
        <v>5575357490</v>
      </c>
      <c r="V141" s="34">
        <f t="shared" si="36"/>
        <v>5575357490</v>
      </c>
      <c r="W141" s="34">
        <f t="shared" si="36"/>
        <v>5575357490</v>
      </c>
      <c r="X141" s="34">
        <f t="shared" si="36"/>
        <v>5575357490</v>
      </c>
      <c r="Y141" s="34">
        <f t="shared" si="36"/>
        <v>5575357490</v>
      </c>
      <c r="Z141" s="34">
        <f t="shared" si="36"/>
        <v>5575357490</v>
      </c>
      <c r="AA141" s="34">
        <f t="shared" si="36"/>
        <v>5575357490</v>
      </c>
      <c r="AB141" s="34">
        <f t="shared" si="36"/>
        <v>5575357490</v>
      </c>
      <c r="AC141" s="34">
        <f t="shared" si="36"/>
        <v>5575357490</v>
      </c>
      <c r="AD141" s="34">
        <f t="shared" si="36"/>
        <v>5575357490</v>
      </c>
      <c r="AE141" s="34">
        <f t="shared" si="36"/>
        <v>5575357490</v>
      </c>
      <c r="AF141" s="34">
        <f t="shared" si="36"/>
        <v>5575357490</v>
      </c>
      <c r="AG141" s="34">
        <f t="shared" si="36"/>
        <v>5575357490</v>
      </c>
      <c r="AH141" s="34">
        <f t="shared" si="36"/>
        <v>5575357490</v>
      </c>
      <c r="AI141" s="34">
        <f t="shared" si="36"/>
        <v>5575357490</v>
      </c>
      <c r="AJ141" s="34">
        <f t="shared" si="36"/>
        <v>5575357490</v>
      </c>
      <c r="AK141" s="34">
        <f t="shared" si="36"/>
        <v>5575357490</v>
      </c>
      <c r="AL141" s="34">
        <f t="shared" si="36"/>
        <v>5575357490</v>
      </c>
      <c r="AM141" s="34">
        <f t="shared" si="36"/>
        <v>5575357490</v>
      </c>
      <c r="AN141" s="80"/>
      <c r="AO141" s="80"/>
      <c r="AP141" s="80"/>
      <c r="AQ141" s="80"/>
      <c r="AR141" s="80"/>
      <c r="AS141" s="80"/>
      <c r="AT141" s="80"/>
      <c r="AU141" s="80"/>
      <c r="AV141" s="80"/>
    </row>
    <row r="142" spans="1:48" ht="15" hidden="1">
      <c r="A142" s="42"/>
      <c r="B142" s="33"/>
      <c r="C142" s="79" t="s">
        <v>48</v>
      </c>
      <c r="D142" s="43"/>
      <c r="E142" s="88"/>
      <c r="F142" s="80"/>
      <c r="G142" s="80"/>
      <c r="H142" s="80"/>
      <c r="I142" s="80"/>
      <c r="J142" s="49">
        <f aca="true" t="shared" si="37" ref="J142:AO142">J61+J134</f>
        <v>2827146.8636363638</v>
      </c>
      <c r="K142" s="49">
        <f t="shared" si="37"/>
        <v>2727596.8636363638</v>
      </c>
      <c r="L142" s="49">
        <f t="shared" si="37"/>
        <v>2907596.8636363638</v>
      </c>
      <c r="M142" s="49">
        <f t="shared" si="37"/>
        <v>3346756.8636363638</v>
      </c>
      <c r="N142" s="49">
        <f t="shared" si="37"/>
        <v>3221459.3636363638</v>
      </c>
      <c r="O142" s="49">
        <f t="shared" si="37"/>
        <v>3095946.8636363638</v>
      </c>
      <c r="P142" s="49">
        <f t="shared" si="37"/>
        <v>2968384.3636363638</v>
      </c>
      <c r="Q142" s="49">
        <f t="shared" si="37"/>
        <v>2612719.3636363638</v>
      </c>
      <c r="R142" s="49">
        <f t="shared" si="37"/>
        <v>2480384.3636363638</v>
      </c>
      <c r="S142" s="49">
        <f t="shared" si="37"/>
        <v>2136205.6136363638</v>
      </c>
      <c r="T142" s="49">
        <f t="shared" si="37"/>
        <v>3110922.5</v>
      </c>
      <c r="U142" s="49">
        <f t="shared" si="37"/>
        <v>1912050</v>
      </c>
      <c r="V142" s="49">
        <f t="shared" si="37"/>
        <v>1851232.5</v>
      </c>
      <c r="W142" s="49">
        <f t="shared" si="37"/>
        <v>1544670</v>
      </c>
      <c r="X142" s="49">
        <f t="shared" si="37"/>
        <v>1493287.5</v>
      </c>
      <c r="Y142" s="49">
        <f t="shared" si="37"/>
        <v>1440810</v>
      </c>
      <c r="Z142" s="49">
        <f t="shared" si="37"/>
        <v>1387237.5</v>
      </c>
      <c r="AA142" s="49">
        <f t="shared" si="37"/>
        <v>1332570</v>
      </c>
      <c r="AB142" s="49">
        <f t="shared" si="37"/>
        <v>1275456.25</v>
      </c>
      <c r="AC142" s="49">
        <f t="shared" si="37"/>
        <v>637325</v>
      </c>
      <c r="AD142" s="49">
        <f t="shared" si="37"/>
        <v>108325</v>
      </c>
      <c r="AE142" s="49">
        <f t="shared" si="37"/>
        <v>104200</v>
      </c>
      <c r="AF142" s="49">
        <f t="shared" si="37"/>
        <v>0</v>
      </c>
      <c r="AG142" s="49">
        <f t="shared" si="37"/>
        <v>0</v>
      </c>
      <c r="AH142" s="49">
        <f t="shared" si="37"/>
        <v>0</v>
      </c>
      <c r="AI142" s="49">
        <f t="shared" si="37"/>
        <v>0</v>
      </c>
      <c r="AJ142" s="49">
        <f t="shared" si="37"/>
        <v>0</v>
      </c>
      <c r="AK142" s="49">
        <f t="shared" si="37"/>
        <v>0</v>
      </c>
      <c r="AL142" s="49">
        <f t="shared" si="37"/>
        <v>0</v>
      </c>
      <c r="AM142" s="49">
        <f t="shared" si="37"/>
        <v>0</v>
      </c>
      <c r="AN142" s="49">
        <f t="shared" si="37"/>
        <v>0</v>
      </c>
      <c r="AO142" s="49">
        <f t="shared" si="37"/>
        <v>0</v>
      </c>
      <c r="AP142" s="49"/>
      <c r="AQ142" s="49"/>
      <c r="AR142" s="49"/>
      <c r="AS142" s="49"/>
      <c r="AT142" s="49"/>
      <c r="AU142" s="49"/>
      <c r="AV142" s="49">
        <f>SUM(K142:AM142)</f>
        <v>41695136.77272727</v>
      </c>
    </row>
    <row r="143" spans="1:48" ht="15" hidden="1">
      <c r="A143" s="42"/>
      <c r="B143" s="33"/>
      <c r="C143" s="90" t="s">
        <v>53</v>
      </c>
      <c r="D143" s="43"/>
      <c r="E143" s="88"/>
      <c r="F143" s="80"/>
      <c r="G143" s="80"/>
      <c r="H143" s="80"/>
      <c r="I143" s="80"/>
      <c r="J143" s="49">
        <f aca="true" t="shared" si="38" ref="J143:AM143">J142/(J144/1000)</f>
        <v>0.5070790292294537</v>
      </c>
      <c r="K143" s="49">
        <f>K142/(K144/1000)</f>
        <v>0.4892236719400685</v>
      </c>
      <c r="L143" s="49">
        <f t="shared" si="38"/>
        <v>0.521508597224743</v>
      </c>
      <c r="M143" s="49">
        <f t="shared" si="38"/>
        <v>0.6002766404915075</v>
      </c>
      <c r="N143" s="49">
        <f t="shared" si="38"/>
        <v>0.5778031936811936</v>
      </c>
      <c r="O143" s="49">
        <f t="shared" si="38"/>
        <v>0.5552911843212341</v>
      </c>
      <c r="P143" s="49">
        <f t="shared" si="38"/>
        <v>0.5324114855344215</v>
      </c>
      <c r="Q143" s="49">
        <f t="shared" si="38"/>
        <v>0.46861916358234523</v>
      </c>
      <c r="R143" s="49">
        <f t="shared" si="38"/>
        <v>0.4448834658737486</v>
      </c>
      <c r="S143" s="49">
        <f t="shared" si="38"/>
        <v>0.3831513257164006</v>
      </c>
      <c r="T143" s="49">
        <f t="shared" si="38"/>
        <v>0.5579772248828478</v>
      </c>
      <c r="U143" s="49">
        <f t="shared" si="38"/>
        <v>0.34294661883645416</v>
      </c>
      <c r="V143" s="49">
        <f t="shared" si="38"/>
        <v>0.3320383497058948</v>
      </c>
      <c r="W143" s="49">
        <f t="shared" si="38"/>
        <v>0.2770530863304337</v>
      </c>
      <c r="X143" s="49">
        <f t="shared" si="38"/>
        <v>0.2678370853668793</v>
      </c>
      <c r="Y143" s="49">
        <f t="shared" si="38"/>
        <v>0.2584246844411765</v>
      </c>
      <c r="Z143" s="49">
        <f t="shared" si="38"/>
        <v>0.2488158835533253</v>
      </c>
      <c r="AA143" s="49">
        <f t="shared" si="38"/>
        <v>0.23901068270332562</v>
      </c>
      <c r="AB143" s="49">
        <f t="shared" si="38"/>
        <v>0.22876672075067242</v>
      </c>
      <c r="AC143" s="49">
        <f t="shared" si="38"/>
        <v>0.11431105559475074</v>
      </c>
      <c r="AD143" s="49">
        <f t="shared" si="38"/>
        <v>0.0194292473970131</v>
      </c>
      <c r="AE143" s="49">
        <f t="shared" si="38"/>
        <v>0.01868938452590598</v>
      </c>
      <c r="AF143" s="49">
        <f t="shared" si="38"/>
        <v>0</v>
      </c>
      <c r="AG143" s="49">
        <f t="shared" si="38"/>
        <v>0</v>
      </c>
      <c r="AH143" s="49">
        <f t="shared" si="38"/>
        <v>0</v>
      </c>
      <c r="AI143" s="49">
        <f t="shared" si="38"/>
        <v>0</v>
      </c>
      <c r="AJ143" s="49">
        <f t="shared" si="38"/>
        <v>0</v>
      </c>
      <c r="AK143" s="49">
        <f t="shared" si="38"/>
        <v>0</v>
      </c>
      <c r="AL143" s="49">
        <f t="shared" si="38"/>
        <v>0</v>
      </c>
      <c r="AM143" s="49">
        <f t="shared" si="38"/>
        <v>0</v>
      </c>
      <c r="AN143" s="49"/>
      <c r="AO143" s="49"/>
      <c r="AP143" s="49"/>
      <c r="AQ143" s="49"/>
      <c r="AR143" s="49"/>
      <c r="AS143" s="49"/>
      <c r="AT143" s="49"/>
      <c r="AU143" s="49"/>
      <c r="AV143" s="49">
        <f>SUM(K143:AM143)</f>
        <v>7.478468752454343</v>
      </c>
    </row>
    <row r="144" spans="1:48" ht="15" hidden="1">
      <c r="A144" s="42"/>
      <c r="B144" s="33"/>
      <c r="C144" s="45" t="s">
        <v>50</v>
      </c>
      <c r="D144" s="43"/>
      <c r="E144" s="88"/>
      <c r="F144" s="80"/>
      <c r="G144" s="80"/>
      <c r="H144" s="80"/>
      <c r="I144" s="80"/>
      <c r="J144" s="34">
        <f>$A$128</f>
        <v>5575357490</v>
      </c>
      <c r="K144" s="34">
        <f>J144*(1+$A$129)</f>
        <v>5575357490</v>
      </c>
      <c r="L144" s="34">
        <f>K144*(1+$A$129)</f>
        <v>5575357490</v>
      </c>
      <c r="M144" s="34">
        <f>L144*(1+$A$129)</f>
        <v>5575357490</v>
      </c>
      <c r="N144" s="34">
        <f aca="true" t="shared" si="39" ref="N144:AM144">M144*(1+$A$129)</f>
        <v>5575357490</v>
      </c>
      <c r="O144" s="34">
        <f t="shared" si="39"/>
        <v>5575357490</v>
      </c>
      <c r="P144" s="34">
        <f t="shared" si="39"/>
        <v>5575357490</v>
      </c>
      <c r="Q144" s="34">
        <f t="shared" si="39"/>
        <v>5575357490</v>
      </c>
      <c r="R144" s="34">
        <f t="shared" si="39"/>
        <v>5575357490</v>
      </c>
      <c r="S144" s="34">
        <f t="shared" si="39"/>
        <v>5575357490</v>
      </c>
      <c r="T144" s="34">
        <f t="shared" si="39"/>
        <v>5575357490</v>
      </c>
      <c r="U144" s="34">
        <f t="shared" si="39"/>
        <v>5575357490</v>
      </c>
      <c r="V144" s="34">
        <f t="shared" si="39"/>
        <v>5575357490</v>
      </c>
      <c r="W144" s="34">
        <f t="shared" si="39"/>
        <v>5575357490</v>
      </c>
      <c r="X144" s="34">
        <f t="shared" si="39"/>
        <v>5575357490</v>
      </c>
      <c r="Y144" s="34">
        <f t="shared" si="39"/>
        <v>5575357490</v>
      </c>
      <c r="Z144" s="34">
        <f t="shared" si="39"/>
        <v>5575357490</v>
      </c>
      <c r="AA144" s="34">
        <f t="shared" si="39"/>
        <v>5575357490</v>
      </c>
      <c r="AB144" s="34">
        <f t="shared" si="39"/>
        <v>5575357490</v>
      </c>
      <c r="AC144" s="34">
        <f t="shared" si="39"/>
        <v>5575357490</v>
      </c>
      <c r="AD144" s="34">
        <f t="shared" si="39"/>
        <v>5575357490</v>
      </c>
      <c r="AE144" s="34">
        <f t="shared" si="39"/>
        <v>5575357490</v>
      </c>
      <c r="AF144" s="34">
        <f t="shared" si="39"/>
        <v>5575357490</v>
      </c>
      <c r="AG144" s="34">
        <f t="shared" si="39"/>
        <v>5575357490</v>
      </c>
      <c r="AH144" s="34">
        <f t="shared" si="39"/>
        <v>5575357490</v>
      </c>
      <c r="AI144" s="34">
        <f t="shared" si="39"/>
        <v>5575357490</v>
      </c>
      <c r="AJ144" s="34">
        <f t="shared" si="39"/>
        <v>5575357490</v>
      </c>
      <c r="AK144" s="34">
        <f t="shared" si="39"/>
        <v>5575357490</v>
      </c>
      <c r="AL144" s="34">
        <f t="shared" si="39"/>
        <v>5575357490</v>
      </c>
      <c r="AM144" s="34">
        <f t="shared" si="39"/>
        <v>5575357490</v>
      </c>
      <c r="AN144" s="49"/>
      <c r="AO144" s="49"/>
      <c r="AP144" s="49"/>
      <c r="AQ144" s="49"/>
      <c r="AR144" s="49"/>
      <c r="AS144" s="49"/>
      <c r="AT144" s="49"/>
      <c r="AU144" s="49"/>
      <c r="AV144" s="49"/>
    </row>
    <row r="145" spans="1:48" ht="15" hidden="1">
      <c r="A145" s="42"/>
      <c r="B145" s="33"/>
      <c r="C145" s="79" t="s">
        <v>44</v>
      </c>
      <c r="D145" s="43"/>
      <c r="E145" s="88"/>
      <c r="F145" s="80"/>
      <c r="G145" s="80"/>
      <c r="H145" s="80"/>
      <c r="I145" s="80"/>
      <c r="J145" s="49">
        <f aca="true" t="shared" si="40" ref="J145:AO145">J62+J137</f>
        <v>431656</v>
      </c>
      <c r="K145" s="49">
        <f t="shared" si="40"/>
        <v>305700</v>
      </c>
      <c r="L145" s="49">
        <f t="shared" si="40"/>
        <v>310550</v>
      </c>
      <c r="M145" s="49">
        <f t="shared" si="40"/>
        <v>301550</v>
      </c>
      <c r="N145" s="49">
        <f t="shared" si="40"/>
        <v>292500</v>
      </c>
      <c r="O145" s="49">
        <f t="shared" si="40"/>
        <v>283350</v>
      </c>
      <c r="P145" s="49">
        <f t="shared" si="40"/>
        <v>78750</v>
      </c>
      <c r="Q145" s="49">
        <f t="shared" si="40"/>
        <v>65000</v>
      </c>
      <c r="R145" s="49">
        <f t="shared" si="40"/>
        <v>65000</v>
      </c>
      <c r="S145" s="49">
        <f t="shared" si="40"/>
        <v>65000</v>
      </c>
      <c r="T145" s="49">
        <f t="shared" si="40"/>
        <v>0</v>
      </c>
      <c r="U145" s="49">
        <f t="shared" si="40"/>
        <v>0</v>
      </c>
      <c r="V145" s="49">
        <f t="shared" si="40"/>
        <v>0</v>
      </c>
      <c r="W145" s="49">
        <f t="shared" si="40"/>
        <v>0</v>
      </c>
      <c r="X145" s="49">
        <f t="shared" si="40"/>
        <v>0</v>
      </c>
      <c r="Y145" s="49">
        <f t="shared" si="40"/>
        <v>0</v>
      </c>
      <c r="Z145" s="49">
        <f t="shared" si="40"/>
        <v>0</v>
      </c>
      <c r="AA145" s="49">
        <f t="shared" si="40"/>
        <v>0</v>
      </c>
      <c r="AB145" s="49">
        <f t="shared" si="40"/>
        <v>0</v>
      </c>
      <c r="AC145" s="49">
        <f t="shared" si="40"/>
        <v>0</v>
      </c>
      <c r="AD145" s="49">
        <f t="shared" si="40"/>
        <v>0</v>
      </c>
      <c r="AE145" s="49">
        <f t="shared" si="40"/>
        <v>0</v>
      </c>
      <c r="AF145" s="49">
        <f t="shared" si="40"/>
        <v>0</v>
      </c>
      <c r="AG145" s="49">
        <f t="shared" si="40"/>
        <v>0</v>
      </c>
      <c r="AH145" s="49">
        <f t="shared" si="40"/>
        <v>0</v>
      </c>
      <c r="AI145" s="49">
        <f t="shared" si="40"/>
        <v>0</v>
      </c>
      <c r="AJ145" s="49">
        <f t="shared" si="40"/>
        <v>0</v>
      </c>
      <c r="AK145" s="49">
        <f t="shared" si="40"/>
        <v>0</v>
      </c>
      <c r="AL145" s="49">
        <f t="shared" si="40"/>
        <v>0</v>
      </c>
      <c r="AM145" s="49">
        <f t="shared" si="40"/>
        <v>0</v>
      </c>
      <c r="AN145" s="49">
        <f t="shared" si="40"/>
        <v>0</v>
      </c>
      <c r="AO145" s="49">
        <f t="shared" si="40"/>
        <v>0</v>
      </c>
      <c r="AP145" s="49"/>
      <c r="AQ145" s="49"/>
      <c r="AR145" s="49"/>
      <c r="AS145" s="49"/>
      <c r="AT145" s="49"/>
      <c r="AU145" s="49"/>
      <c r="AV145" s="49">
        <f>SUM(K145:AM145)</f>
        <v>1767400</v>
      </c>
    </row>
    <row r="146" spans="1:48" ht="15" hidden="1">
      <c r="A146" s="42"/>
      <c r="B146" s="33"/>
      <c r="C146" s="90" t="s">
        <v>53</v>
      </c>
      <c r="D146" s="43"/>
      <c r="E146" s="88"/>
      <c r="F146" s="80"/>
      <c r="G146" s="80"/>
      <c r="H146" s="80"/>
      <c r="I146" s="80"/>
      <c r="J146" s="49"/>
      <c r="K146" s="49">
        <f>K145/(K147/1000)</f>
        <v>0.05483056477513875</v>
      </c>
      <c r="L146" s="49">
        <f aca="true" t="shared" si="41" ref="L146:AM146">L145/(L147/1000)</f>
        <v>0.0557004641508647</v>
      </c>
      <c r="M146" s="49">
        <f t="shared" si="41"/>
        <v>0.054086217886630976</v>
      </c>
      <c r="N146" s="49">
        <f t="shared" si="41"/>
        <v>0.05246300358759596</v>
      </c>
      <c r="O146" s="49">
        <f t="shared" si="41"/>
        <v>0.05082185321895834</v>
      </c>
      <c r="P146" s="49">
        <f t="shared" si="41"/>
        <v>0.014124654812045065</v>
      </c>
      <c r="Q146" s="49">
        <f t="shared" si="41"/>
        <v>0.01165844524168799</v>
      </c>
      <c r="R146" s="49">
        <f t="shared" si="41"/>
        <v>0.01165844524168799</v>
      </c>
      <c r="S146" s="49">
        <f t="shared" si="41"/>
        <v>0.01165844524168799</v>
      </c>
      <c r="T146" s="49">
        <f t="shared" si="41"/>
        <v>0</v>
      </c>
      <c r="U146" s="49">
        <f t="shared" si="41"/>
        <v>0</v>
      </c>
      <c r="V146" s="49">
        <f t="shared" si="41"/>
        <v>0</v>
      </c>
      <c r="W146" s="49">
        <f t="shared" si="41"/>
        <v>0</v>
      </c>
      <c r="X146" s="49">
        <f t="shared" si="41"/>
        <v>0</v>
      </c>
      <c r="Y146" s="49">
        <f t="shared" si="41"/>
        <v>0</v>
      </c>
      <c r="Z146" s="49">
        <f t="shared" si="41"/>
        <v>0</v>
      </c>
      <c r="AA146" s="49">
        <f t="shared" si="41"/>
        <v>0</v>
      </c>
      <c r="AB146" s="49">
        <f t="shared" si="41"/>
        <v>0</v>
      </c>
      <c r="AC146" s="49">
        <f t="shared" si="41"/>
        <v>0</v>
      </c>
      <c r="AD146" s="49">
        <f t="shared" si="41"/>
        <v>0</v>
      </c>
      <c r="AE146" s="49">
        <f t="shared" si="41"/>
        <v>0</v>
      </c>
      <c r="AF146" s="49">
        <f t="shared" si="41"/>
        <v>0</v>
      </c>
      <c r="AG146" s="49">
        <f t="shared" si="41"/>
        <v>0</v>
      </c>
      <c r="AH146" s="49">
        <f t="shared" si="41"/>
        <v>0</v>
      </c>
      <c r="AI146" s="49">
        <f t="shared" si="41"/>
        <v>0</v>
      </c>
      <c r="AJ146" s="49">
        <f t="shared" si="41"/>
        <v>0</v>
      </c>
      <c r="AK146" s="49">
        <f t="shared" si="41"/>
        <v>0</v>
      </c>
      <c r="AL146" s="49">
        <f t="shared" si="41"/>
        <v>0</v>
      </c>
      <c r="AM146" s="49">
        <f t="shared" si="41"/>
        <v>0</v>
      </c>
      <c r="AN146" s="49"/>
      <c r="AO146" s="49"/>
      <c r="AP146" s="49"/>
      <c r="AQ146" s="49"/>
      <c r="AR146" s="49"/>
      <c r="AS146" s="49"/>
      <c r="AT146" s="49"/>
      <c r="AU146" s="49"/>
      <c r="AV146" s="49">
        <f>SUM(K146:AM146)</f>
        <v>0.31700209415629765</v>
      </c>
    </row>
    <row r="147" spans="1:48" ht="15" hidden="1">
      <c r="A147" s="42"/>
      <c r="B147" s="33"/>
      <c r="C147" s="45" t="s">
        <v>50</v>
      </c>
      <c r="D147" s="43"/>
      <c r="E147" s="88"/>
      <c r="F147" s="80"/>
      <c r="G147" s="80"/>
      <c r="H147" s="80"/>
      <c r="I147" s="80"/>
      <c r="J147" s="34">
        <f>$A$128</f>
        <v>5575357490</v>
      </c>
      <c r="K147" s="34">
        <f>J147*(1+$A$129)</f>
        <v>5575357490</v>
      </c>
      <c r="L147" s="34">
        <f>K147*(1+$A$129)</f>
        <v>5575357490</v>
      </c>
      <c r="M147" s="34">
        <f>L147*(1+$A$129)</f>
        <v>5575357490</v>
      </c>
      <c r="N147" s="34">
        <f aca="true" t="shared" si="42" ref="N147:AM147">M147*(1+$A$129)</f>
        <v>5575357490</v>
      </c>
      <c r="O147" s="34">
        <f t="shared" si="42"/>
        <v>5575357490</v>
      </c>
      <c r="P147" s="34">
        <f t="shared" si="42"/>
        <v>5575357490</v>
      </c>
      <c r="Q147" s="34">
        <f t="shared" si="42"/>
        <v>5575357490</v>
      </c>
      <c r="R147" s="34">
        <f t="shared" si="42"/>
        <v>5575357490</v>
      </c>
      <c r="S147" s="34">
        <f t="shared" si="42"/>
        <v>5575357490</v>
      </c>
      <c r="T147" s="34">
        <f t="shared" si="42"/>
        <v>5575357490</v>
      </c>
      <c r="U147" s="34">
        <f t="shared" si="42"/>
        <v>5575357490</v>
      </c>
      <c r="V147" s="34">
        <f t="shared" si="42"/>
        <v>5575357490</v>
      </c>
      <c r="W147" s="34">
        <f t="shared" si="42"/>
        <v>5575357490</v>
      </c>
      <c r="X147" s="34">
        <f t="shared" si="42"/>
        <v>5575357490</v>
      </c>
      <c r="Y147" s="34">
        <f t="shared" si="42"/>
        <v>5575357490</v>
      </c>
      <c r="Z147" s="34">
        <f t="shared" si="42"/>
        <v>5575357490</v>
      </c>
      <c r="AA147" s="34">
        <f t="shared" si="42"/>
        <v>5575357490</v>
      </c>
      <c r="AB147" s="34">
        <f t="shared" si="42"/>
        <v>5575357490</v>
      </c>
      <c r="AC147" s="34">
        <f t="shared" si="42"/>
        <v>5575357490</v>
      </c>
      <c r="AD147" s="34">
        <f t="shared" si="42"/>
        <v>5575357490</v>
      </c>
      <c r="AE147" s="34">
        <f t="shared" si="42"/>
        <v>5575357490</v>
      </c>
      <c r="AF147" s="34">
        <f t="shared" si="42"/>
        <v>5575357490</v>
      </c>
      <c r="AG147" s="34">
        <f t="shared" si="42"/>
        <v>5575357490</v>
      </c>
      <c r="AH147" s="34">
        <f t="shared" si="42"/>
        <v>5575357490</v>
      </c>
      <c r="AI147" s="34">
        <f t="shared" si="42"/>
        <v>5575357490</v>
      </c>
      <c r="AJ147" s="34">
        <f t="shared" si="42"/>
        <v>5575357490</v>
      </c>
      <c r="AK147" s="34">
        <f t="shared" si="42"/>
        <v>5575357490</v>
      </c>
      <c r="AL147" s="34">
        <f t="shared" si="42"/>
        <v>5575357490</v>
      </c>
      <c r="AM147" s="34">
        <f t="shared" si="42"/>
        <v>5575357490</v>
      </c>
      <c r="AN147" s="49"/>
      <c r="AO147" s="49"/>
      <c r="AP147" s="49"/>
      <c r="AQ147" s="49"/>
      <c r="AR147" s="49"/>
      <c r="AS147" s="49"/>
      <c r="AT147" s="49"/>
      <c r="AU147" s="49"/>
      <c r="AV147" s="49"/>
    </row>
    <row r="148" spans="1:56" s="44" customFormat="1" ht="15.75" hidden="1">
      <c r="A148" s="193" t="s">
        <v>14</v>
      </c>
      <c r="B148" s="193"/>
      <c r="C148" s="193"/>
      <c r="D148" s="12"/>
      <c r="E148" s="13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 s="43"/>
      <c r="AX148" s="43"/>
      <c r="AY148" s="43"/>
      <c r="AZ148" s="43"/>
      <c r="BA148" s="43"/>
      <c r="BB148" s="43"/>
      <c r="BC148" s="43"/>
      <c r="BD148" s="43"/>
    </row>
    <row r="149" spans="1:48" ht="15" hidden="1">
      <c r="A149" s="51">
        <v>0.05</v>
      </c>
      <c r="C149" s="31" t="s">
        <v>17</v>
      </c>
      <c r="E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ht="15" hidden="1">
      <c r="A150" s="51">
        <v>0.06</v>
      </c>
      <c r="B150" s="16"/>
      <c r="C150" s="31" t="s">
        <v>16</v>
      </c>
      <c r="D150" s="36"/>
      <c r="E150" s="37"/>
      <c r="F150" s="34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20"/>
    </row>
    <row r="151" spans="1:48" ht="15" hidden="1">
      <c r="A151" s="21" t="s">
        <v>8</v>
      </c>
      <c r="B151" s="22"/>
      <c r="C151" s="23" t="s">
        <v>2</v>
      </c>
      <c r="D151" s="24"/>
      <c r="E151" s="23" t="s">
        <v>9</v>
      </c>
      <c r="F151" s="26">
        <v>2001</v>
      </c>
      <c r="G151" s="25">
        <v>2002</v>
      </c>
      <c r="H151" s="26">
        <v>2003</v>
      </c>
      <c r="I151" s="25">
        <v>2004</v>
      </c>
      <c r="J151" s="26">
        <v>2005</v>
      </c>
      <c r="K151" s="25">
        <v>2006</v>
      </c>
      <c r="L151" s="26">
        <v>2007</v>
      </c>
      <c r="M151" s="25">
        <v>2008</v>
      </c>
      <c r="N151" s="26">
        <v>2009</v>
      </c>
      <c r="O151" s="25">
        <v>2010</v>
      </c>
      <c r="P151" s="26">
        <v>2011</v>
      </c>
      <c r="Q151" s="25">
        <v>2012</v>
      </c>
      <c r="R151" s="26">
        <v>2013</v>
      </c>
      <c r="S151" s="25">
        <v>2014</v>
      </c>
      <c r="T151" s="26">
        <v>2015</v>
      </c>
      <c r="U151" s="25">
        <v>2016</v>
      </c>
      <c r="V151" s="26">
        <v>2017</v>
      </c>
      <c r="W151" s="25">
        <v>2018</v>
      </c>
      <c r="X151" s="26">
        <v>2019</v>
      </c>
      <c r="Y151" s="25">
        <v>2020</v>
      </c>
      <c r="Z151" s="26">
        <v>2021</v>
      </c>
      <c r="AA151" s="25">
        <v>2022</v>
      </c>
      <c r="AB151" s="26">
        <v>2023</v>
      </c>
      <c r="AC151" s="25">
        <v>2024</v>
      </c>
      <c r="AD151" s="26">
        <v>2025</v>
      </c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 t="s">
        <v>10</v>
      </c>
    </row>
    <row r="152" spans="1:48" ht="15" hidden="1">
      <c r="A152" s="15"/>
      <c r="B152" s="16"/>
      <c r="C152" s="31"/>
      <c r="D152" s="27"/>
      <c r="E152" s="40" t="s">
        <v>4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>
        <f>SUM(F152:AD152)</f>
        <v>0</v>
      </c>
    </row>
    <row r="153" spans="1:48" ht="15" hidden="1">
      <c r="A153" s="15"/>
      <c r="B153" s="16"/>
      <c r="C153" s="38"/>
      <c r="D153" s="27"/>
      <c r="E153" s="28" t="s">
        <v>3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>
        <f>SUM(F153:AD153)</f>
        <v>0</v>
      </c>
    </row>
    <row r="154" spans="1:48" ht="15" hidden="1">
      <c r="A154" s="15"/>
      <c r="B154" s="16"/>
      <c r="C154" s="38"/>
      <c r="D154" s="27"/>
      <c r="E154" s="28" t="s">
        <v>11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0</v>
      </c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>
        <f aca="true" t="shared" si="43" ref="AV154:AV181">SUM(F154:Y154)</f>
        <v>0</v>
      </c>
    </row>
    <row r="155" spans="1:48" ht="15" hidden="1">
      <c r="A155" s="15"/>
      <c r="B155" s="16"/>
      <c r="C155" s="31"/>
      <c r="D155" s="14"/>
      <c r="E155" s="40" t="s">
        <v>4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>
        <f t="shared" si="43"/>
        <v>0</v>
      </c>
    </row>
    <row r="156" spans="1:48" ht="15" hidden="1">
      <c r="A156" s="15"/>
      <c r="B156" s="16"/>
      <c r="C156" s="13"/>
      <c r="D156" s="14"/>
      <c r="E156" s="28" t="s">
        <v>3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>
        <f t="shared" si="43"/>
        <v>0</v>
      </c>
    </row>
    <row r="157" spans="1:48" ht="15" hidden="1">
      <c r="A157" s="15"/>
      <c r="B157" s="16"/>
      <c r="C157" s="13"/>
      <c r="D157" s="14"/>
      <c r="E157" s="28" t="s">
        <v>11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>
        <f t="shared" si="43"/>
        <v>0</v>
      </c>
    </row>
    <row r="158" spans="1:48" ht="15" hidden="1">
      <c r="A158" s="15"/>
      <c r="B158" s="16"/>
      <c r="C158" s="31"/>
      <c r="D158" s="14"/>
      <c r="E158" s="40" t="s">
        <v>4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>
        <f t="shared" si="43"/>
        <v>0</v>
      </c>
    </row>
    <row r="159" spans="1:48" ht="15" hidden="1">
      <c r="A159" s="15"/>
      <c r="B159" s="16"/>
      <c r="C159" s="13"/>
      <c r="D159" s="14"/>
      <c r="E159" s="28" t="s">
        <v>3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>
        <f t="shared" si="43"/>
        <v>0</v>
      </c>
    </row>
    <row r="160" spans="1:48" ht="15" hidden="1">
      <c r="A160" s="15"/>
      <c r="B160" s="16"/>
      <c r="C160" s="13"/>
      <c r="D160" s="14"/>
      <c r="E160" s="28" t="s">
        <v>11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>
        <f t="shared" si="43"/>
        <v>0</v>
      </c>
    </row>
    <row r="161" spans="1:48" ht="15" hidden="1">
      <c r="A161" s="15"/>
      <c r="B161" s="16"/>
      <c r="C161" s="31"/>
      <c r="D161" s="14"/>
      <c r="E161" s="40" t="s">
        <v>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>
        <f t="shared" si="43"/>
        <v>0</v>
      </c>
    </row>
    <row r="162" spans="1:48" ht="15" hidden="1">
      <c r="A162" s="15"/>
      <c r="B162" s="16"/>
      <c r="C162" s="13"/>
      <c r="D162" s="14"/>
      <c r="E162" s="28" t="s">
        <v>3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>
        <f t="shared" si="43"/>
        <v>0</v>
      </c>
    </row>
    <row r="163" spans="1:48" ht="15" hidden="1">
      <c r="A163" s="15"/>
      <c r="B163" s="16"/>
      <c r="C163" s="13"/>
      <c r="D163" s="14"/>
      <c r="E163" s="28" t="s">
        <v>11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>
        <f t="shared" si="43"/>
        <v>0</v>
      </c>
    </row>
    <row r="164" spans="1:48" ht="15" hidden="1">
      <c r="A164" s="15"/>
      <c r="B164" s="16"/>
      <c r="C164" s="31"/>
      <c r="D164" s="14"/>
      <c r="E164" s="40" t="s">
        <v>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>
        <f t="shared" si="43"/>
        <v>0</v>
      </c>
    </row>
    <row r="165" spans="1:48" ht="15" hidden="1">
      <c r="A165" s="15"/>
      <c r="B165" s="16"/>
      <c r="C165" s="13"/>
      <c r="D165" s="14"/>
      <c r="E165" s="28" t="s">
        <v>3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>
        <f t="shared" si="43"/>
        <v>0</v>
      </c>
    </row>
    <row r="166" spans="1:48" ht="15" hidden="1">
      <c r="A166" s="15"/>
      <c r="B166" s="16"/>
      <c r="C166" s="13"/>
      <c r="D166" s="14"/>
      <c r="E166" s="28" t="s">
        <v>11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>
        <f t="shared" si="43"/>
        <v>0</v>
      </c>
    </row>
    <row r="167" spans="1:48" ht="15" hidden="1">
      <c r="A167" s="15"/>
      <c r="B167" s="16"/>
      <c r="C167" s="31"/>
      <c r="D167" s="14"/>
      <c r="E167" s="40" t="s">
        <v>4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>
        <f t="shared" si="43"/>
        <v>0</v>
      </c>
    </row>
    <row r="168" spans="1:48" ht="15" hidden="1">
      <c r="A168" s="15"/>
      <c r="B168" s="16"/>
      <c r="C168" s="13"/>
      <c r="D168" s="14"/>
      <c r="E168" s="28" t="s">
        <v>3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>
        <f t="shared" si="43"/>
        <v>0</v>
      </c>
    </row>
    <row r="169" spans="1:48" ht="15" hidden="1">
      <c r="A169" s="15"/>
      <c r="B169" s="16"/>
      <c r="C169" s="13"/>
      <c r="D169" s="14"/>
      <c r="E169" s="28" t="s">
        <v>11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>
        <f t="shared" si="43"/>
        <v>0</v>
      </c>
    </row>
    <row r="170" spans="1:48" ht="15" hidden="1">
      <c r="A170" s="15"/>
      <c r="B170" s="16"/>
      <c r="C170" s="31"/>
      <c r="D170" s="14"/>
      <c r="E170" s="40" t="s">
        <v>4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>
        <f t="shared" si="43"/>
        <v>0</v>
      </c>
    </row>
    <row r="171" spans="1:48" ht="15" hidden="1">
      <c r="A171" s="15"/>
      <c r="B171" s="16"/>
      <c r="C171" s="13"/>
      <c r="D171" s="14"/>
      <c r="E171" s="28" t="s">
        <v>3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>
        <f t="shared" si="43"/>
        <v>0</v>
      </c>
    </row>
    <row r="172" spans="1:48" ht="15" hidden="1">
      <c r="A172" s="15"/>
      <c r="B172" s="16"/>
      <c r="C172" s="13"/>
      <c r="D172" s="14"/>
      <c r="E172" s="28" t="s">
        <v>11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>
        <f t="shared" si="43"/>
        <v>0</v>
      </c>
    </row>
    <row r="173" spans="1:48" ht="15" hidden="1">
      <c r="A173" s="15"/>
      <c r="B173" s="16"/>
      <c r="C173" s="31"/>
      <c r="D173" s="14"/>
      <c r="E173" s="40" t="s">
        <v>4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>
        <f t="shared" si="43"/>
        <v>0</v>
      </c>
    </row>
    <row r="174" spans="1:48" ht="15" hidden="1">
      <c r="A174" s="15"/>
      <c r="B174" s="16"/>
      <c r="C174" s="13"/>
      <c r="D174" s="14"/>
      <c r="E174" s="28" t="s">
        <v>3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>
        <f t="shared" si="43"/>
        <v>0</v>
      </c>
    </row>
    <row r="175" spans="1:48" ht="15" hidden="1">
      <c r="A175" s="15"/>
      <c r="B175" s="16"/>
      <c r="C175" s="13"/>
      <c r="D175" s="14"/>
      <c r="E175" s="28" t="s">
        <v>11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>
        <f t="shared" si="43"/>
        <v>0</v>
      </c>
    </row>
    <row r="176" spans="1:48" ht="15" hidden="1">
      <c r="A176" s="15"/>
      <c r="B176" s="16"/>
      <c r="C176" s="31"/>
      <c r="D176" s="14"/>
      <c r="E176" s="40" t="s">
        <v>4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>
        <f t="shared" si="43"/>
        <v>0</v>
      </c>
    </row>
    <row r="177" spans="1:48" ht="15" hidden="1">
      <c r="A177" s="15"/>
      <c r="B177" s="16"/>
      <c r="C177" s="13"/>
      <c r="D177" s="14"/>
      <c r="E177" s="28" t="s">
        <v>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>
        <f t="shared" si="43"/>
        <v>0</v>
      </c>
    </row>
    <row r="178" spans="1:48" ht="15" hidden="1">
      <c r="A178" s="15"/>
      <c r="B178" s="16"/>
      <c r="C178" s="13"/>
      <c r="D178" s="14"/>
      <c r="E178" s="28" t="s">
        <v>11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0">
        <v>0</v>
      </c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>
        <f t="shared" si="43"/>
        <v>0</v>
      </c>
    </row>
    <row r="179" spans="1:48" ht="15" hidden="1">
      <c r="A179" s="15"/>
      <c r="B179" s="16"/>
      <c r="C179" s="31"/>
      <c r="D179" s="14"/>
      <c r="E179" s="40" t="s">
        <v>4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>
        <f t="shared" si="43"/>
        <v>0</v>
      </c>
    </row>
    <row r="180" spans="1:48" ht="15" hidden="1">
      <c r="A180" s="15"/>
      <c r="B180" s="16"/>
      <c r="C180" s="13"/>
      <c r="D180" s="14"/>
      <c r="E180" s="28" t="s">
        <v>3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>
        <f t="shared" si="43"/>
        <v>0</v>
      </c>
    </row>
    <row r="181" spans="1:48" ht="15" hidden="1">
      <c r="A181" s="15"/>
      <c r="B181" s="16"/>
      <c r="C181" s="13"/>
      <c r="D181" s="14"/>
      <c r="E181" s="28" t="s">
        <v>11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>
        <f t="shared" si="43"/>
        <v>0</v>
      </c>
    </row>
    <row r="182" spans="1:48" ht="15" hidden="1">
      <c r="A182" s="15"/>
      <c r="B182" s="16"/>
      <c r="C182" s="31"/>
      <c r="D182" s="14"/>
      <c r="E182" s="40" t="s">
        <v>4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</row>
    <row r="183" spans="1:48" ht="15" hidden="1">
      <c r="A183" s="15"/>
      <c r="B183" s="16"/>
      <c r="C183" s="13"/>
      <c r="D183" s="14"/>
      <c r="E183" s="28" t="s">
        <v>3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>
        <f aca="true" t="shared" si="44" ref="AV183:AV199">SUM(F183:Y183)</f>
        <v>0</v>
      </c>
    </row>
    <row r="184" spans="1:48" ht="15" hidden="1">
      <c r="A184" s="15"/>
      <c r="B184" s="16"/>
      <c r="C184" s="13"/>
      <c r="D184" s="14"/>
      <c r="E184" s="28" t="s">
        <v>11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>
        <f t="shared" si="44"/>
        <v>0</v>
      </c>
    </row>
    <row r="185" spans="1:48" ht="15" hidden="1">
      <c r="A185" s="15"/>
      <c r="B185" s="16"/>
      <c r="C185" s="31"/>
      <c r="D185" s="14"/>
      <c r="E185" s="40" t="s">
        <v>4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>
        <f t="shared" si="44"/>
        <v>0</v>
      </c>
    </row>
    <row r="186" spans="1:48" ht="15" hidden="1">
      <c r="A186" s="15"/>
      <c r="B186" s="16"/>
      <c r="C186" s="13"/>
      <c r="D186" s="14"/>
      <c r="E186" s="28" t="s">
        <v>3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>
        <f t="shared" si="44"/>
        <v>0</v>
      </c>
    </row>
    <row r="187" spans="1:48" ht="15" hidden="1">
      <c r="A187" s="15"/>
      <c r="B187" s="16"/>
      <c r="C187" s="13"/>
      <c r="D187" s="14"/>
      <c r="E187" s="28" t="s">
        <v>11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0</v>
      </c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>
        <f t="shared" si="44"/>
        <v>0</v>
      </c>
    </row>
    <row r="188" spans="1:48" ht="15" hidden="1">
      <c r="A188" s="15"/>
      <c r="B188" s="16"/>
      <c r="C188" s="31"/>
      <c r="D188" s="14"/>
      <c r="E188" s="40" t="s">
        <v>4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>
        <f t="shared" si="44"/>
        <v>0</v>
      </c>
    </row>
    <row r="189" spans="1:48" ht="15" hidden="1">
      <c r="A189" s="15"/>
      <c r="B189" s="16"/>
      <c r="C189" s="13"/>
      <c r="D189" s="14"/>
      <c r="E189" s="28" t="s">
        <v>3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>
        <f t="shared" si="44"/>
        <v>0</v>
      </c>
    </row>
    <row r="190" spans="1:48" ht="15" hidden="1">
      <c r="A190" s="15"/>
      <c r="B190" s="16"/>
      <c r="C190" s="13"/>
      <c r="D190" s="14"/>
      <c r="E190" s="28" t="s">
        <v>11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>
        <f t="shared" si="44"/>
        <v>0</v>
      </c>
    </row>
    <row r="191" spans="1:48" ht="15" hidden="1">
      <c r="A191" s="15"/>
      <c r="B191" s="16"/>
      <c r="C191" s="31"/>
      <c r="D191" s="14"/>
      <c r="E191" s="40" t="s">
        <v>4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>
        <f t="shared" si="44"/>
        <v>0</v>
      </c>
    </row>
    <row r="192" spans="1:48" ht="15" hidden="1">
      <c r="A192" s="15"/>
      <c r="B192" s="16"/>
      <c r="C192" s="13"/>
      <c r="D192" s="14"/>
      <c r="E192" s="28" t="s">
        <v>3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>
        <f t="shared" si="44"/>
        <v>0</v>
      </c>
    </row>
    <row r="193" spans="1:48" ht="15" hidden="1">
      <c r="A193" s="15"/>
      <c r="B193" s="16"/>
      <c r="C193" s="13"/>
      <c r="D193" s="14"/>
      <c r="E193" s="28" t="s">
        <v>11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0</v>
      </c>
      <c r="AD193" s="50">
        <v>0</v>
      </c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>
        <f t="shared" si="44"/>
        <v>0</v>
      </c>
    </row>
    <row r="194" spans="1:48" ht="15" hidden="1">
      <c r="A194" s="15"/>
      <c r="B194" s="16"/>
      <c r="C194" s="31"/>
      <c r="D194" s="14"/>
      <c r="E194" s="40" t="s">
        <v>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>
        <f t="shared" si="44"/>
        <v>0</v>
      </c>
    </row>
    <row r="195" spans="1:48" ht="15" hidden="1">
      <c r="A195" s="15"/>
      <c r="B195" s="16"/>
      <c r="C195" s="13"/>
      <c r="D195" s="14"/>
      <c r="E195" s="28" t="s">
        <v>3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>
        <f t="shared" si="44"/>
        <v>0</v>
      </c>
    </row>
    <row r="196" spans="1:48" ht="15" hidden="1">
      <c r="A196" s="15"/>
      <c r="B196" s="16"/>
      <c r="C196" s="13"/>
      <c r="D196" s="14"/>
      <c r="E196" s="28" t="s">
        <v>11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0</v>
      </c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>
        <f t="shared" si="44"/>
        <v>0</v>
      </c>
    </row>
    <row r="197" spans="1:48" ht="15" hidden="1">
      <c r="A197" s="15"/>
      <c r="B197" s="16"/>
      <c r="C197" s="31"/>
      <c r="D197" s="14"/>
      <c r="E197" s="40" t="s">
        <v>4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>
        <f t="shared" si="44"/>
        <v>0</v>
      </c>
    </row>
    <row r="198" spans="1:48" ht="15" hidden="1">
      <c r="A198" s="15"/>
      <c r="B198" s="16"/>
      <c r="C198" s="13"/>
      <c r="D198" s="14"/>
      <c r="E198" s="28" t="s">
        <v>3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>
        <f t="shared" si="44"/>
        <v>0</v>
      </c>
    </row>
    <row r="199" spans="1:48" ht="15" hidden="1">
      <c r="A199" s="15"/>
      <c r="B199" s="16"/>
      <c r="C199" s="13"/>
      <c r="D199" s="14"/>
      <c r="E199" s="28" t="s">
        <v>11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0">
        <v>0</v>
      </c>
      <c r="AC199" s="50">
        <v>0</v>
      </c>
      <c r="AD199" s="50">
        <v>0</v>
      </c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>
        <f t="shared" si="44"/>
        <v>0</v>
      </c>
    </row>
    <row r="200" spans="1:48" ht="15" hidden="1">
      <c r="A200" s="15"/>
      <c r="B200" s="16"/>
      <c r="C200" s="13"/>
      <c r="D200" s="14"/>
      <c r="E200" s="39" t="s">
        <v>12</v>
      </c>
      <c r="F200" s="46">
        <f>SUM(F191,F188,F185,F182,F179,F176,F173,F170,F167,F164,F161,F158,F155,F152)</f>
        <v>0</v>
      </c>
      <c r="G200" s="46">
        <f>SUM(G191,G188,G185,G182,G179,G176,G173,G170,G167,G164,G161,G158,G155,G152)</f>
        <v>0</v>
      </c>
      <c r="H200" s="46">
        <f>SUM(H191,H188,H185,H182,H179,H176,H173,H170,H167,H164,H161,H158,H155,H152)</f>
        <v>0</v>
      </c>
      <c r="I200" s="46">
        <f>SUM(I191,I188,I185,I182,I179,I176,I173,I170,I167,I164,I161,I158,I155,I152)</f>
        <v>0</v>
      </c>
      <c r="J200" s="46">
        <f>SUM(J191,J188,J185,J182,J179,J176,J173,J170,J167,J164,J161,J158,J155,J152)</f>
        <v>0</v>
      </c>
      <c r="K200" s="46">
        <f aca="true" t="shared" si="45" ref="J200:AD201">SUM(K194,K197,K191,K188,K185,K182,K179,K176,K173,K170,K167,K164,K161,K158,K155,K152)</f>
        <v>0</v>
      </c>
      <c r="L200" s="46">
        <f t="shared" si="45"/>
        <v>0</v>
      </c>
      <c r="M200" s="46">
        <f t="shared" si="45"/>
        <v>0</v>
      </c>
      <c r="N200" s="46">
        <f t="shared" si="45"/>
        <v>0</v>
      </c>
      <c r="O200" s="46">
        <f t="shared" si="45"/>
        <v>0</v>
      </c>
      <c r="P200" s="46">
        <f t="shared" si="45"/>
        <v>0</v>
      </c>
      <c r="Q200" s="46">
        <f t="shared" si="45"/>
        <v>0</v>
      </c>
      <c r="R200" s="46">
        <f t="shared" si="45"/>
        <v>0</v>
      </c>
      <c r="S200" s="46">
        <f t="shared" si="45"/>
        <v>0</v>
      </c>
      <c r="T200" s="46">
        <f t="shared" si="45"/>
        <v>0</v>
      </c>
      <c r="U200" s="46">
        <f t="shared" si="45"/>
        <v>0</v>
      </c>
      <c r="V200" s="46">
        <f t="shared" si="45"/>
        <v>0</v>
      </c>
      <c r="W200" s="46">
        <f t="shared" si="45"/>
        <v>0</v>
      </c>
      <c r="X200" s="46">
        <f t="shared" si="45"/>
        <v>0</v>
      </c>
      <c r="Y200" s="46">
        <f t="shared" si="45"/>
        <v>0</v>
      </c>
      <c r="Z200" s="46">
        <f t="shared" si="45"/>
        <v>0</v>
      </c>
      <c r="AA200" s="46">
        <f t="shared" si="45"/>
        <v>0</v>
      </c>
      <c r="AB200" s="46">
        <f t="shared" si="45"/>
        <v>0</v>
      </c>
      <c r="AC200" s="46">
        <f t="shared" si="45"/>
        <v>0</v>
      </c>
      <c r="AD200" s="46">
        <f t="shared" si="45"/>
        <v>0</v>
      </c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>
        <f>SUM(AV194,AV197,AV191,AV188,AV185,AV182,AV179,AV176,AV173,AV170,AV167,AV164,AV161,AV158,AV155,AV152)</f>
        <v>0</v>
      </c>
    </row>
    <row r="201" spans="1:48" ht="15" hidden="1">
      <c r="A201" s="15"/>
      <c r="B201" s="16"/>
      <c r="C201" s="13"/>
      <c r="D201" s="14"/>
      <c r="E201" s="27" t="s">
        <v>13</v>
      </c>
      <c r="F201" s="46">
        <f>SUM(F192,F189,F186,F183,F180,F177,F174,F171,F168,F165,F162,F159,F156,F153)</f>
        <v>0</v>
      </c>
      <c r="G201" s="46">
        <f>SUM(G192,G189,G186,G183,G180,G177,G174,G171,G168,G165,G162,G159,G156,G153)</f>
        <v>0</v>
      </c>
      <c r="H201" s="46">
        <f>SUM(H192,H189,H186,H183,H180,H177,H174,H171,H168,H165,H162,H159,H156,H153)</f>
        <v>0</v>
      </c>
      <c r="I201" s="46">
        <f>SUM(I195,I198,I192,I189,I186,I183,I180,I177,I174,I171,I168,I165,I162,I159,I156,I153)</f>
        <v>0</v>
      </c>
      <c r="J201" s="46">
        <f t="shared" si="45"/>
        <v>0</v>
      </c>
      <c r="K201" s="46">
        <f t="shared" si="45"/>
        <v>0</v>
      </c>
      <c r="L201" s="46">
        <f t="shared" si="45"/>
        <v>0</v>
      </c>
      <c r="M201" s="46">
        <f t="shared" si="45"/>
        <v>0</v>
      </c>
      <c r="N201" s="46">
        <f t="shared" si="45"/>
        <v>0</v>
      </c>
      <c r="O201" s="46">
        <f t="shared" si="45"/>
        <v>0</v>
      </c>
      <c r="P201" s="46">
        <f t="shared" si="45"/>
        <v>0</v>
      </c>
      <c r="Q201" s="46">
        <f t="shared" si="45"/>
        <v>0</v>
      </c>
      <c r="R201" s="46">
        <f t="shared" si="45"/>
        <v>0</v>
      </c>
      <c r="S201" s="46">
        <f t="shared" si="45"/>
        <v>0</v>
      </c>
      <c r="T201" s="46">
        <f t="shared" si="45"/>
        <v>0</v>
      </c>
      <c r="U201" s="46">
        <f t="shared" si="45"/>
        <v>0</v>
      </c>
      <c r="V201" s="46">
        <f t="shared" si="45"/>
        <v>0</v>
      </c>
      <c r="W201" s="46">
        <f t="shared" si="45"/>
        <v>0</v>
      </c>
      <c r="X201" s="46">
        <f t="shared" si="45"/>
        <v>0</v>
      </c>
      <c r="Y201" s="46">
        <f t="shared" si="45"/>
        <v>0</v>
      </c>
      <c r="Z201" s="46">
        <f t="shared" si="45"/>
        <v>0</v>
      </c>
      <c r="AA201" s="46">
        <f t="shared" si="45"/>
        <v>0</v>
      </c>
      <c r="AB201" s="46">
        <f t="shared" si="45"/>
        <v>0</v>
      </c>
      <c r="AC201" s="46">
        <f t="shared" si="45"/>
        <v>0</v>
      </c>
      <c r="AD201" s="46">
        <f t="shared" si="45"/>
        <v>0</v>
      </c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>
        <f>SUM(AV195,AV198,AV192,AV189,AV186,AV183,AV180,AV177,AV174,AV171,AV168,AV165,AV162,AV159,AV156,AV153)</f>
        <v>0</v>
      </c>
    </row>
    <row r="202" spans="1:48" ht="15" hidden="1">
      <c r="A202" s="15"/>
      <c r="B202" s="16"/>
      <c r="C202" s="13"/>
      <c r="D202" s="14"/>
      <c r="E202" s="45" t="s">
        <v>5</v>
      </c>
      <c r="F202" s="46">
        <f>SUM(F193,F190,F187,F184,F181,F178,F175,F172,F169,F166,F163,F160,F157,F154)</f>
        <v>0</v>
      </c>
      <c r="G202" s="46">
        <f>SUM(G199,G196,G193,G190,G187,G184,G181,G178,G175,G172,G169,G166,G163,G160,G157,G154)</f>
        <v>0</v>
      </c>
      <c r="H202" s="46">
        <f aca="true" t="shared" si="46" ref="H202:AD202">SUM(H199,H196,H193,H190,H187,H184,H181,H178,H175,H172,H169,H166,H163,H160,H157,H154)</f>
        <v>0</v>
      </c>
      <c r="I202" s="46">
        <f t="shared" si="46"/>
        <v>0</v>
      </c>
      <c r="J202" s="46">
        <f t="shared" si="46"/>
        <v>0</v>
      </c>
      <c r="K202" s="46">
        <f t="shared" si="46"/>
        <v>0</v>
      </c>
      <c r="L202" s="46">
        <f t="shared" si="46"/>
        <v>0</v>
      </c>
      <c r="M202" s="46">
        <f t="shared" si="46"/>
        <v>0</v>
      </c>
      <c r="N202" s="46">
        <f t="shared" si="46"/>
        <v>0</v>
      </c>
      <c r="O202" s="46">
        <f t="shared" si="46"/>
        <v>0</v>
      </c>
      <c r="P202" s="46">
        <f t="shared" si="46"/>
        <v>0</v>
      </c>
      <c r="Q202" s="46">
        <f t="shared" si="46"/>
        <v>0</v>
      </c>
      <c r="R202" s="46">
        <f t="shared" si="46"/>
        <v>0</v>
      </c>
      <c r="S202" s="46">
        <f t="shared" si="46"/>
        <v>0</v>
      </c>
      <c r="T202" s="46">
        <f t="shared" si="46"/>
        <v>0</v>
      </c>
      <c r="U202" s="46">
        <f t="shared" si="46"/>
        <v>0</v>
      </c>
      <c r="V202" s="46">
        <f t="shared" si="46"/>
        <v>0</v>
      </c>
      <c r="W202" s="46">
        <f t="shared" si="46"/>
        <v>0</v>
      </c>
      <c r="X202" s="46">
        <f t="shared" si="46"/>
        <v>0</v>
      </c>
      <c r="Y202" s="46">
        <f t="shared" si="46"/>
        <v>0</v>
      </c>
      <c r="Z202" s="46">
        <f t="shared" si="46"/>
        <v>0</v>
      </c>
      <c r="AA202" s="46">
        <f t="shared" si="46"/>
        <v>0</v>
      </c>
      <c r="AB202" s="46">
        <f t="shared" si="46"/>
        <v>0</v>
      </c>
      <c r="AC202" s="46">
        <f t="shared" si="46"/>
        <v>0</v>
      </c>
      <c r="AD202" s="46">
        <f t="shared" si="46"/>
        <v>0</v>
      </c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>
        <f>SUM(AV199,AV196,AV193,AV190,AV187,AV184,AV181,AV178,AV175,AV172,AV169,AV166,AV163,AV160,AV157,AV154)</f>
        <v>0</v>
      </c>
    </row>
    <row r="203" spans="1:48" ht="15" hidden="1">
      <c r="A203" s="15"/>
      <c r="B203" s="16"/>
      <c r="C203" s="13"/>
      <c r="D203" s="14"/>
      <c r="E203" s="73" t="s">
        <v>21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>
        <f>SUM(F203:AD203)</f>
        <v>0</v>
      </c>
    </row>
    <row r="204" spans="1:48" ht="15.75" hidden="1" thickBot="1">
      <c r="A204" s="42"/>
      <c r="B204" s="33"/>
      <c r="C204" s="32"/>
      <c r="D204" s="43"/>
      <c r="E204" s="65" t="s">
        <v>18</v>
      </c>
      <c r="F204" s="62">
        <f>SUM(F200:F203)</f>
        <v>0</v>
      </c>
      <c r="G204" s="62">
        <f aca="true" t="shared" si="47" ref="G204:AV204">SUM(G200:G203)</f>
        <v>0</v>
      </c>
      <c r="H204" s="62">
        <f t="shared" si="47"/>
        <v>0</v>
      </c>
      <c r="I204" s="62">
        <f t="shared" si="47"/>
        <v>0</v>
      </c>
      <c r="J204" s="62">
        <f t="shared" si="47"/>
        <v>0</v>
      </c>
      <c r="K204" s="62">
        <f t="shared" si="47"/>
        <v>0</v>
      </c>
      <c r="L204" s="62">
        <f t="shared" si="47"/>
        <v>0</v>
      </c>
      <c r="M204" s="62">
        <f t="shared" si="47"/>
        <v>0</v>
      </c>
      <c r="N204" s="62">
        <f t="shared" si="47"/>
        <v>0</v>
      </c>
      <c r="O204" s="62">
        <f t="shared" si="47"/>
        <v>0</v>
      </c>
      <c r="P204" s="62">
        <f t="shared" si="47"/>
        <v>0</v>
      </c>
      <c r="Q204" s="62">
        <f t="shared" si="47"/>
        <v>0</v>
      </c>
      <c r="R204" s="62">
        <f t="shared" si="47"/>
        <v>0</v>
      </c>
      <c r="S204" s="62">
        <f t="shared" si="47"/>
        <v>0</v>
      </c>
      <c r="T204" s="62">
        <f t="shared" si="47"/>
        <v>0</v>
      </c>
      <c r="U204" s="62">
        <f t="shared" si="47"/>
        <v>0</v>
      </c>
      <c r="V204" s="62">
        <f t="shared" si="47"/>
        <v>0</v>
      </c>
      <c r="W204" s="62">
        <f t="shared" si="47"/>
        <v>0</v>
      </c>
      <c r="X204" s="62">
        <f t="shared" si="47"/>
        <v>0</v>
      </c>
      <c r="Y204" s="62">
        <f t="shared" si="47"/>
        <v>0</v>
      </c>
      <c r="Z204" s="62">
        <f t="shared" si="47"/>
        <v>0</v>
      </c>
      <c r="AA204" s="62">
        <f t="shared" si="47"/>
        <v>0</v>
      </c>
      <c r="AB204" s="62">
        <f t="shared" si="47"/>
        <v>0</v>
      </c>
      <c r="AC204" s="62">
        <f t="shared" si="47"/>
        <v>0</v>
      </c>
      <c r="AD204" s="62">
        <f t="shared" si="47"/>
        <v>0</v>
      </c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4">
        <f t="shared" si="47"/>
        <v>0</v>
      </c>
    </row>
    <row r="205" spans="7:48" ht="15" hidden="1"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</row>
    <row r="206" spans="1:48" ht="15" hidden="1">
      <c r="A206" s="15"/>
      <c r="B206" s="16"/>
      <c r="C206" s="79" t="s">
        <v>22</v>
      </c>
      <c r="D206" s="14"/>
      <c r="E206" s="75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49">
        <f>SUM(F206:AD206)</f>
        <v>0</v>
      </c>
    </row>
    <row r="207" spans="1:48" ht="15" hidden="1">
      <c r="A207" s="15"/>
      <c r="B207" s="16"/>
      <c r="C207" s="79" t="s">
        <v>23</v>
      </c>
      <c r="D207" s="14"/>
      <c r="E207" s="75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49">
        <f>SUM(F207:AD207)</f>
        <v>0</v>
      </c>
    </row>
    <row r="208" spans="1:48" ht="15" hidden="1">
      <c r="A208" s="15"/>
      <c r="B208" s="16"/>
      <c r="C208" s="79" t="s">
        <v>24</v>
      </c>
      <c r="D208" s="14"/>
      <c r="E208" s="75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49">
        <f>SUM(F208:AD208)</f>
        <v>0</v>
      </c>
    </row>
    <row r="209" spans="1:48" ht="15.75" hidden="1">
      <c r="A209" s="15"/>
      <c r="B209" s="16"/>
      <c r="C209" s="7"/>
      <c r="D209" s="14"/>
      <c r="E209" s="75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</row>
    <row r="210" spans="1:48" ht="15" hidden="1">
      <c r="A210" s="15"/>
      <c r="B210" s="16"/>
      <c r="C210" s="79" t="s">
        <v>25</v>
      </c>
      <c r="D210" s="14"/>
      <c r="E210" s="75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49">
        <f>SUM(F210:AD210)</f>
        <v>0</v>
      </c>
    </row>
    <row r="211" spans="1:48" ht="15" hidden="1">
      <c r="A211" s="15"/>
      <c r="B211" s="16"/>
      <c r="C211" s="79" t="s">
        <v>26</v>
      </c>
      <c r="D211" s="14"/>
      <c r="E211" s="75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49">
        <f>SUM(F211:AD211)</f>
        <v>0</v>
      </c>
    </row>
    <row r="212" spans="1:48" ht="15" hidden="1">
      <c r="A212" s="15"/>
      <c r="B212" s="16"/>
      <c r="C212" s="79" t="s">
        <v>27</v>
      </c>
      <c r="D212" s="14"/>
      <c r="E212" s="75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49">
        <f>SUM(F212:AD212)</f>
        <v>0</v>
      </c>
    </row>
    <row r="213" spans="1:56" s="44" customFormat="1" ht="15.75">
      <c r="A213" s="15"/>
      <c r="B213" s="33"/>
      <c r="C213" s="79" t="s">
        <v>51</v>
      </c>
      <c r="D213" s="78"/>
      <c r="E213" s="78"/>
      <c r="F213" s="49"/>
      <c r="G213" s="49"/>
      <c r="H213" s="49"/>
      <c r="I213" s="49"/>
      <c r="J213" s="48"/>
      <c r="K213" s="48">
        <f>SUM(K70:K78)+SUM(K82:K84)+SUM(K91:K105)</f>
        <v>0</v>
      </c>
      <c r="L213" s="48">
        <f aca="true" t="shared" si="48" ref="L213:AU213">SUM(L70:L78)+SUM(L82:L84)+SUM(L91:L105)</f>
        <v>106250</v>
      </c>
      <c r="M213" s="48">
        <f t="shared" si="48"/>
        <v>194700</v>
      </c>
      <c r="N213" s="48">
        <f t="shared" si="48"/>
        <v>187275</v>
      </c>
      <c r="O213" s="48">
        <f t="shared" si="48"/>
        <v>2899850</v>
      </c>
      <c r="P213" s="48">
        <f t="shared" si="48"/>
        <v>2834825</v>
      </c>
      <c r="Q213" s="48">
        <f t="shared" si="48"/>
        <v>2604800</v>
      </c>
      <c r="R213" s="48">
        <f t="shared" si="48"/>
        <v>2547200</v>
      </c>
      <c r="S213" s="48">
        <f t="shared" si="48"/>
        <v>2489600</v>
      </c>
      <c r="T213" s="48">
        <f t="shared" si="48"/>
        <v>2432000</v>
      </c>
      <c r="U213" s="48">
        <f t="shared" si="48"/>
        <v>2374400</v>
      </c>
      <c r="V213" s="48">
        <f t="shared" si="48"/>
        <v>7977800</v>
      </c>
      <c r="W213" s="48">
        <f t="shared" si="48"/>
        <v>7796675</v>
      </c>
      <c r="X213" s="48">
        <f t="shared" si="48"/>
        <v>7615550</v>
      </c>
      <c r="Y213" s="48">
        <f t="shared" si="48"/>
        <v>7434425</v>
      </c>
      <c r="Z213" s="48">
        <f t="shared" si="48"/>
        <v>7253300</v>
      </c>
      <c r="AA213" s="48">
        <f t="shared" si="48"/>
        <v>10112175</v>
      </c>
      <c r="AB213" s="48">
        <f t="shared" si="48"/>
        <v>9859050</v>
      </c>
      <c r="AC213" s="48">
        <f t="shared" si="48"/>
        <v>9605925</v>
      </c>
      <c r="AD213" s="48">
        <f t="shared" si="48"/>
        <v>9352800</v>
      </c>
      <c r="AE213" s="48">
        <f t="shared" si="48"/>
        <v>9099675</v>
      </c>
      <c r="AF213" s="48">
        <f t="shared" si="48"/>
        <v>8841550</v>
      </c>
      <c r="AG213" s="48">
        <f t="shared" si="48"/>
        <v>8588650</v>
      </c>
      <c r="AH213" s="48">
        <f t="shared" si="48"/>
        <v>8335750</v>
      </c>
      <c r="AI213" s="48">
        <f t="shared" si="48"/>
        <v>8082850</v>
      </c>
      <c r="AJ213" s="48">
        <f t="shared" si="48"/>
        <v>7829950</v>
      </c>
      <c r="AK213" s="48">
        <f t="shared" si="48"/>
        <v>7577050</v>
      </c>
      <c r="AL213" s="48">
        <f t="shared" si="48"/>
        <v>7324150</v>
      </c>
      <c r="AM213" s="48">
        <f t="shared" si="48"/>
        <v>7071250</v>
      </c>
      <c r="AN213" s="48">
        <f t="shared" si="48"/>
        <v>5538350</v>
      </c>
      <c r="AO213" s="48">
        <f t="shared" si="48"/>
        <v>5343050</v>
      </c>
      <c r="AP213" s="48">
        <f t="shared" si="48"/>
        <v>4397750</v>
      </c>
      <c r="AQ213" s="48">
        <f t="shared" si="48"/>
        <v>4236200</v>
      </c>
      <c r="AR213" s="48">
        <f t="shared" si="48"/>
        <v>4074650</v>
      </c>
      <c r="AS213" s="48">
        <f t="shared" si="48"/>
        <v>3913100</v>
      </c>
      <c r="AT213" s="48">
        <f t="shared" si="48"/>
        <v>3751550</v>
      </c>
      <c r="AU213" s="48">
        <f t="shared" si="48"/>
        <v>0</v>
      </c>
      <c r="AV213" s="48">
        <f>SUM(K213:AU213)</f>
        <v>199684125</v>
      </c>
      <c r="AW213" s="43"/>
      <c r="AX213" s="43"/>
      <c r="AY213" s="43"/>
      <c r="AZ213" s="43"/>
      <c r="BA213" s="43"/>
      <c r="BB213" s="43"/>
      <c r="BC213" s="43"/>
      <c r="BD213" s="43"/>
    </row>
    <row r="214" spans="1:56" s="61" customFormat="1" ht="15.75">
      <c r="A214" s="52"/>
      <c r="B214" s="57"/>
      <c r="C214" s="178" t="s">
        <v>46</v>
      </c>
      <c r="D214" s="179"/>
      <c r="E214" s="179"/>
      <c r="F214" s="180"/>
      <c r="G214" s="180"/>
      <c r="H214" s="180"/>
      <c r="I214" s="180"/>
      <c r="J214" s="181"/>
      <c r="K214" s="181">
        <f>SUM(K88:K90)</f>
        <v>0</v>
      </c>
      <c r="L214" s="181">
        <f aca="true" t="shared" si="49" ref="L214:AQ214">SUM(L88:L90)</f>
        <v>0</v>
      </c>
      <c r="M214" s="181">
        <f t="shared" si="49"/>
        <v>541500</v>
      </c>
      <c r="N214" s="181">
        <f t="shared" si="49"/>
        <v>528675</v>
      </c>
      <c r="O214" s="181">
        <f t="shared" si="49"/>
        <v>515850</v>
      </c>
      <c r="P214" s="181">
        <f t="shared" si="49"/>
        <v>503025</v>
      </c>
      <c r="Q214" s="181">
        <f t="shared" si="49"/>
        <v>490200</v>
      </c>
      <c r="R214" s="181">
        <f t="shared" si="49"/>
        <v>477375</v>
      </c>
      <c r="S214" s="181">
        <f t="shared" si="49"/>
        <v>464550</v>
      </c>
      <c r="T214" s="181">
        <f t="shared" si="49"/>
        <v>451725</v>
      </c>
      <c r="U214" s="181">
        <f t="shared" si="49"/>
        <v>438900</v>
      </c>
      <c r="V214" s="181">
        <f t="shared" si="49"/>
        <v>426075</v>
      </c>
      <c r="W214" s="181">
        <f t="shared" si="49"/>
        <v>413250</v>
      </c>
      <c r="X214" s="181">
        <f t="shared" si="49"/>
        <v>400425</v>
      </c>
      <c r="Y214" s="181">
        <f t="shared" si="49"/>
        <v>387600</v>
      </c>
      <c r="Z214" s="181">
        <f t="shared" si="49"/>
        <v>374775</v>
      </c>
      <c r="AA214" s="181">
        <f t="shared" si="49"/>
        <v>361950</v>
      </c>
      <c r="AB214" s="181">
        <f t="shared" si="49"/>
        <v>349125</v>
      </c>
      <c r="AC214" s="181">
        <f t="shared" si="49"/>
        <v>336300</v>
      </c>
      <c r="AD214" s="181">
        <f t="shared" si="49"/>
        <v>323475</v>
      </c>
      <c r="AE214" s="181">
        <f t="shared" si="49"/>
        <v>310650</v>
      </c>
      <c r="AF214" s="181">
        <f t="shared" si="49"/>
        <v>297825</v>
      </c>
      <c r="AG214" s="181">
        <f t="shared" si="49"/>
        <v>0</v>
      </c>
      <c r="AH214" s="181">
        <f t="shared" si="49"/>
        <v>0</v>
      </c>
      <c r="AI214" s="181">
        <f t="shared" si="49"/>
        <v>0</v>
      </c>
      <c r="AJ214" s="181">
        <f t="shared" si="49"/>
        <v>0</v>
      </c>
      <c r="AK214" s="181">
        <f t="shared" si="49"/>
        <v>0</v>
      </c>
      <c r="AL214" s="181">
        <f t="shared" si="49"/>
        <v>0</v>
      </c>
      <c r="AM214" s="181">
        <f t="shared" si="49"/>
        <v>0</v>
      </c>
      <c r="AN214" s="181">
        <f t="shared" si="49"/>
        <v>0</v>
      </c>
      <c r="AO214" s="181">
        <f t="shared" si="49"/>
        <v>0</v>
      </c>
      <c r="AP214" s="181">
        <f t="shared" si="49"/>
        <v>0</v>
      </c>
      <c r="AQ214" s="181">
        <f t="shared" si="49"/>
        <v>0</v>
      </c>
      <c r="AR214" s="181">
        <f>SUM(AR88:AR90)</f>
        <v>0</v>
      </c>
      <c r="AS214" s="181">
        <f>SUM(AS88:AS90)</f>
        <v>0</v>
      </c>
      <c r="AT214" s="181">
        <f>SUM(AT88:AT90)</f>
        <v>0</v>
      </c>
      <c r="AU214" s="181">
        <f>SUM(AU88:AU90)</f>
        <v>0</v>
      </c>
      <c r="AV214" s="48">
        <f>SUM(K214:AU214)</f>
        <v>8393250</v>
      </c>
      <c r="AW214" s="59"/>
      <c r="AX214" s="59"/>
      <c r="AY214" s="59"/>
      <c r="AZ214" s="59"/>
      <c r="BA214" s="59"/>
      <c r="BB214" s="59"/>
      <c r="BC214" s="59"/>
      <c r="BD214" s="59"/>
    </row>
    <row r="215" spans="1:56" s="44" customFormat="1" ht="15.75">
      <c r="A215" s="15"/>
      <c r="B215" s="33"/>
      <c r="C215" s="79" t="s">
        <v>20</v>
      </c>
      <c r="D215" s="78"/>
      <c r="E215" s="78"/>
      <c r="F215" s="49"/>
      <c r="G215" s="49"/>
      <c r="H215" s="49"/>
      <c r="I215" s="49"/>
      <c r="J215" s="48"/>
      <c r="K215" s="48">
        <f>SUM(K79:K81)+SUM(K85:K87)</f>
        <v>0</v>
      </c>
      <c r="L215" s="48">
        <f aca="true" t="shared" si="50" ref="L215:AQ215">SUM(L79:L81)+SUM(L85:L87)</f>
        <v>0</v>
      </c>
      <c r="M215" s="48">
        <f t="shared" si="50"/>
        <v>435310</v>
      </c>
      <c r="N215" s="48">
        <f t="shared" si="50"/>
        <v>418225</v>
      </c>
      <c r="O215" s="48">
        <f t="shared" si="50"/>
        <v>404275</v>
      </c>
      <c r="P215" s="48">
        <f t="shared" si="50"/>
        <v>390325</v>
      </c>
      <c r="Q215" s="48">
        <f t="shared" si="50"/>
        <v>316375</v>
      </c>
      <c r="R215" s="48">
        <f t="shared" si="50"/>
        <v>300125</v>
      </c>
      <c r="S215" s="48">
        <f t="shared" si="50"/>
        <v>289100</v>
      </c>
      <c r="T215" s="48">
        <f t="shared" si="50"/>
        <v>278075</v>
      </c>
      <c r="U215" s="48">
        <f t="shared" si="50"/>
        <v>267050</v>
      </c>
      <c r="V215" s="48">
        <f t="shared" si="50"/>
        <v>256025</v>
      </c>
      <c r="W215" s="48">
        <f t="shared" si="50"/>
        <v>0</v>
      </c>
      <c r="X215" s="48">
        <f t="shared" si="50"/>
        <v>0</v>
      </c>
      <c r="Y215" s="48">
        <f t="shared" si="50"/>
        <v>0</v>
      </c>
      <c r="Z215" s="48">
        <f t="shared" si="50"/>
        <v>0</v>
      </c>
      <c r="AA215" s="48">
        <f t="shared" si="50"/>
        <v>0</v>
      </c>
      <c r="AB215" s="48">
        <f t="shared" si="50"/>
        <v>0</v>
      </c>
      <c r="AC215" s="48">
        <f t="shared" si="50"/>
        <v>0</v>
      </c>
      <c r="AD215" s="48">
        <f t="shared" si="50"/>
        <v>0</v>
      </c>
      <c r="AE215" s="48">
        <f t="shared" si="50"/>
        <v>0</v>
      </c>
      <c r="AF215" s="48">
        <f t="shared" si="50"/>
        <v>0</v>
      </c>
      <c r="AG215" s="48">
        <f t="shared" si="50"/>
        <v>0</v>
      </c>
      <c r="AH215" s="48">
        <f t="shared" si="50"/>
        <v>0</v>
      </c>
      <c r="AI215" s="48">
        <f t="shared" si="50"/>
        <v>0</v>
      </c>
      <c r="AJ215" s="48">
        <f t="shared" si="50"/>
        <v>0</v>
      </c>
      <c r="AK215" s="48">
        <f t="shared" si="50"/>
        <v>0</v>
      </c>
      <c r="AL215" s="48">
        <f t="shared" si="50"/>
        <v>0</v>
      </c>
      <c r="AM215" s="48">
        <f t="shared" si="50"/>
        <v>0</v>
      </c>
      <c r="AN215" s="48">
        <f t="shared" si="50"/>
        <v>0</v>
      </c>
      <c r="AO215" s="48">
        <f t="shared" si="50"/>
        <v>0</v>
      </c>
      <c r="AP215" s="48">
        <f t="shared" si="50"/>
        <v>0</v>
      </c>
      <c r="AQ215" s="48">
        <f t="shared" si="50"/>
        <v>0</v>
      </c>
      <c r="AR215" s="48">
        <f>SUM(AR79:AR81)+SUM(AR85:AR87)</f>
        <v>0</v>
      </c>
      <c r="AS215" s="48">
        <f>SUM(AS79:AS81)+SUM(AS85:AS87)</f>
        <v>0</v>
      </c>
      <c r="AT215" s="48">
        <f>SUM(AT79:AT81)+SUM(AT85:AT87)</f>
        <v>0</v>
      </c>
      <c r="AU215" s="48">
        <f>SUM(AU79:AU81)+SUM(AU85:AU87)</f>
        <v>0</v>
      </c>
      <c r="AV215" s="48">
        <f>SUM(K215:AU215)</f>
        <v>3354885</v>
      </c>
      <c r="AW215" s="43"/>
      <c r="AX215" s="43"/>
      <c r="AY215" s="43"/>
      <c r="AZ215" s="43"/>
      <c r="BA215" s="43"/>
      <c r="BB215" s="43"/>
      <c r="BC215" s="43"/>
      <c r="BD215" s="43"/>
    </row>
    <row r="216" spans="1:56" s="44" customFormat="1" ht="15.75">
      <c r="A216" s="15"/>
      <c r="B216" s="33"/>
      <c r="C216" s="79" t="s">
        <v>74</v>
      </c>
      <c r="D216" s="78"/>
      <c r="E216" s="78"/>
      <c r="F216" s="49"/>
      <c r="G216" s="49"/>
      <c r="H216" s="49"/>
      <c r="I216" s="49"/>
      <c r="J216" s="48"/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0</v>
      </c>
      <c r="AR216" s="48">
        <v>0</v>
      </c>
      <c r="AS216" s="48">
        <v>0</v>
      </c>
      <c r="AT216" s="48">
        <v>0</v>
      </c>
      <c r="AU216" s="48">
        <v>0</v>
      </c>
      <c r="AV216" s="48">
        <f>SUM(K216:AU216)</f>
        <v>0</v>
      </c>
      <c r="AW216" s="43"/>
      <c r="AX216" s="43"/>
      <c r="AY216" s="43"/>
      <c r="AZ216" s="43"/>
      <c r="BA216" s="43"/>
      <c r="BB216" s="43"/>
      <c r="BC216" s="43"/>
      <c r="BD216" s="43"/>
    </row>
    <row r="217" spans="10:48" ht="15" hidden="1">
      <c r="J217">
        <f>+J69</f>
        <v>2005</v>
      </c>
      <c r="K217">
        <f aca="true" t="shared" si="51" ref="K217:AM217">+K69</f>
        <v>2006</v>
      </c>
      <c r="L217">
        <f t="shared" si="51"/>
        <v>2007</v>
      </c>
      <c r="M217">
        <f t="shared" si="51"/>
        <v>2008</v>
      </c>
      <c r="N217">
        <f t="shared" si="51"/>
        <v>2009</v>
      </c>
      <c r="O217">
        <f t="shared" si="51"/>
        <v>2010</v>
      </c>
      <c r="P217">
        <f t="shared" si="51"/>
        <v>2011</v>
      </c>
      <c r="Q217">
        <f t="shared" si="51"/>
        <v>2012</v>
      </c>
      <c r="R217">
        <f t="shared" si="51"/>
        <v>2013</v>
      </c>
      <c r="S217">
        <f t="shared" si="51"/>
        <v>2014</v>
      </c>
      <c r="T217">
        <f t="shared" si="51"/>
        <v>2015</v>
      </c>
      <c r="U217">
        <f t="shared" si="51"/>
        <v>2016</v>
      </c>
      <c r="V217">
        <f t="shared" si="51"/>
        <v>2017</v>
      </c>
      <c r="W217">
        <f t="shared" si="51"/>
        <v>2018</v>
      </c>
      <c r="X217">
        <f t="shared" si="51"/>
        <v>2019</v>
      </c>
      <c r="Y217">
        <f t="shared" si="51"/>
        <v>2020</v>
      </c>
      <c r="Z217">
        <f t="shared" si="51"/>
        <v>2021</v>
      </c>
      <c r="AA217">
        <f t="shared" si="51"/>
        <v>2022</v>
      </c>
      <c r="AB217">
        <f t="shared" si="51"/>
        <v>2023</v>
      </c>
      <c r="AC217">
        <f t="shared" si="51"/>
        <v>2024</v>
      </c>
      <c r="AD217">
        <f t="shared" si="51"/>
        <v>2025</v>
      </c>
      <c r="AE217">
        <f t="shared" si="51"/>
        <v>2026</v>
      </c>
      <c r="AF217">
        <f t="shared" si="51"/>
        <v>2027</v>
      </c>
      <c r="AG217">
        <f t="shared" si="51"/>
        <v>2028</v>
      </c>
      <c r="AH217">
        <f t="shared" si="51"/>
        <v>2029</v>
      </c>
      <c r="AI217">
        <f t="shared" si="51"/>
        <v>2030</v>
      </c>
      <c r="AJ217">
        <f t="shared" si="51"/>
        <v>2031</v>
      </c>
      <c r="AK217">
        <f t="shared" si="51"/>
        <v>2032</v>
      </c>
      <c r="AL217">
        <f t="shared" si="51"/>
        <v>2033</v>
      </c>
      <c r="AM217">
        <f t="shared" si="51"/>
        <v>2034</v>
      </c>
      <c r="AN217"/>
      <c r="AO217"/>
      <c r="AP217"/>
      <c r="AQ217"/>
      <c r="AR217"/>
      <c r="AS217"/>
      <c r="AT217"/>
      <c r="AU217"/>
      <c r="AV217"/>
    </row>
    <row r="218" spans="5:48" ht="15" hidden="1">
      <c r="E218" s="84" t="s">
        <v>51</v>
      </c>
      <c r="J218" s="94">
        <f>+J139/1000000</f>
        <v>0.3951075</v>
      </c>
      <c r="K218" s="94">
        <f aca="true" t="shared" si="52" ref="K218:AM218">+K139/1000000</f>
        <v>0.30184</v>
      </c>
      <c r="L218" s="94">
        <f t="shared" si="52"/>
        <v>0.4083025</v>
      </c>
      <c r="M218" s="94">
        <f t="shared" si="52"/>
        <v>0.3725025</v>
      </c>
      <c r="N218" s="94">
        <f t="shared" si="52"/>
        <v>0.35329</v>
      </c>
      <c r="O218" s="94">
        <f t="shared" si="52"/>
        <v>0.335215</v>
      </c>
      <c r="P218" s="94">
        <f t="shared" si="52"/>
        <v>0.317215</v>
      </c>
      <c r="Q218" s="94">
        <f t="shared" si="52"/>
        <v>0.07419</v>
      </c>
      <c r="R218" s="94">
        <f t="shared" si="52"/>
        <v>0.07219</v>
      </c>
      <c r="S218" s="94">
        <f t="shared" si="52"/>
        <v>0.07019</v>
      </c>
      <c r="T218" s="94">
        <f t="shared" si="52"/>
        <v>0.05769</v>
      </c>
      <c r="U218" s="94">
        <f t="shared" si="52"/>
        <v>0.05609</v>
      </c>
      <c r="V218" s="94">
        <f t="shared" si="52"/>
        <v>0.05445</v>
      </c>
      <c r="W218" s="94">
        <f t="shared" si="52"/>
        <v>0.05285</v>
      </c>
      <c r="X218" s="94">
        <f t="shared" si="52"/>
        <v>0.05125</v>
      </c>
      <c r="Y218" s="94">
        <f t="shared" si="52"/>
        <v>0.04965</v>
      </c>
      <c r="Z218" s="94">
        <f t="shared" si="52"/>
        <v>0.04805</v>
      </c>
      <c r="AA218" s="94">
        <f t="shared" si="52"/>
        <v>0.04645</v>
      </c>
      <c r="AB218" s="94">
        <f t="shared" si="52"/>
        <v>0.04485</v>
      </c>
      <c r="AC218" s="94">
        <f t="shared" si="52"/>
        <v>0.04325</v>
      </c>
      <c r="AD218" s="94">
        <f t="shared" si="52"/>
        <v>0.04165</v>
      </c>
      <c r="AE218" s="94">
        <f t="shared" si="52"/>
        <v>0</v>
      </c>
      <c r="AF218" s="94">
        <f t="shared" si="52"/>
        <v>0</v>
      </c>
      <c r="AG218" s="94">
        <f t="shared" si="52"/>
        <v>0</v>
      </c>
      <c r="AH218" s="94">
        <f t="shared" si="52"/>
        <v>0</v>
      </c>
      <c r="AI218" s="94">
        <f t="shared" si="52"/>
        <v>0</v>
      </c>
      <c r="AJ218" s="94">
        <f t="shared" si="52"/>
        <v>0</v>
      </c>
      <c r="AK218" s="94">
        <f t="shared" si="52"/>
        <v>0</v>
      </c>
      <c r="AL218" s="94">
        <f t="shared" si="52"/>
        <v>0</v>
      </c>
      <c r="AM218" s="94">
        <f t="shared" si="52"/>
        <v>0</v>
      </c>
      <c r="AN218"/>
      <c r="AO218"/>
      <c r="AP218"/>
      <c r="AQ218"/>
      <c r="AR218"/>
      <c r="AS218"/>
      <c r="AT218"/>
      <c r="AU218"/>
      <c r="AV218"/>
    </row>
    <row r="219" spans="5:48" ht="15" hidden="1">
      <c r="E219" s="79" t="s">
        <v>46</v>
      </c>
      <c r="J219" s="94">
        <f>+J142/1000000</f>
        <v>2.8271468636363637</v>
      </c>
      <c r="K219" s="94">
        <f aca="true" t="shared" si="53" ref="K219:AM219">+K142/1000000</f>
        <v>2.727596863636364</v>
      </c>
      <c r="L219" s="94">
        <f t="shared" si="53"/>
        <v>2.9075968636363636</v>
      </c>
      <c r="M219" s="94">
        <f t="shared" si="53"/>
        <v>3.346756863636364</v>
      </c>
      <c r="N219" s="94">
        <f t="shared" si="53"/>
        <v>3.221459363636364</v>
      </c>
      <c r="O219" s="94">
        <f t="shared" si="53"/>
        <v>3.095946863636364</v>
      </c>
      <c r="P219" s="94">
        <f t="shared" si="53"/>
        <v>2.9683843636363636</v>
      </c>
      <c r="Q219" s="94">
        <f t="shared" si="53"/>
        <v>2.612719363636364</v>
      </c>
      <c r="R219" s="94">
        <f t="shared" si="53"/>
        <v>2.4803843636363636</v>
      </c>
      <c r="S219" s="94">
        <f t="shared" si="53"/>
        <v>2.136205613636364</v>
      </c>
      <c r="T219" s="94">
        <f t="shared" si="53"/>
        <v>3.1109225</v>
      </c>
      <c r="U219" s="94">
        <f t="shared" si="53"/>
        <v>1.91205</v>
      </c>
      <c r="V219" s="94">
        <f t="shared" si="53"/>
        <v>1.8512325</v>
      </c>
      <c r="W219" s="94">
        <f t="shared" si="53"/>
        <v>1.54467</v>
      </c>
      <c r="X219" s="94">
        <f t="shared" si="53"/>
        <v>1.4932875</v>
      </c>
      <c r="Y219" s="94">
        <f t="shared" si="53"/>
        <v>1.44081</v>
      </c>
      <c r="Z219" s="94">
        <f t="shared" si="53"/>
        <v>1.3872375</v>
      </c>
      <c r="AA219" s="94">
        <f t="shared" si="53"/>
        <v>1.33257</v>
      </c>
      <c r="AB219" s="94">
        <f t="shared" si="53"/>
        <v>1.27545625</v>
      </c>
      <c r="AC219" s="94">
        <f t="shared" si="53"/>
        <v>0.637325</v>
      </c>
      <c r="AD219" s="94">
        <f t="shared" si="53"/>
        <v>0.108325</v>
      </c>
      <c r="AE219" s="94">
        <f t="shared" si="53"/>
        <v>0.1042</v>
      </c>
      <c r="AF219" s="94">
        <f t="shared" si="53"/>
        <v>0</v>
      </c>
      <c r="AG219" s="94">
        <f t="shared" si="53"/>
        <v>0</v>
      </c>
      <c r="AH219" s="94">
        <f t="shared" si="53"/>
        <v>0</v>
      </c>
      <c r="AI219" s="94">
        <f t="shared" si="53"/>
        <v>0</v>
      </c>
      <c r="AJ219" s="94">
        <f t="shared" si="53"/>
        <v>0</v>
      </c>
      <c r="AK219" s="94">
        <f t="shared" si="53"/>
        <v>0</v>
      </c>
      <c r="AL219" s="94">
        <f t="shared" si="53"/>
        <v>0</v>
      </c>
      <c r="AM219" s="94">
        <f t="shared" si="53"/>
        <v>0</v>
      </c>
      <c r="AN219"/>
      <c r="AO219"/>
      <c r="AP219"/>
      <c r="AQ219"/>
      <c r="AR219"/>
      <c r="AS219"/>
      <c r="AT219"/>
      <c r="AU219"/>
      <c r="AV219"/>
    </row>
    <row r="220" spans="5:48" ht="15" hidden="1">
      <c r="E220" s="79" t="s">
        <v>20</v>
      </c>
      <c r="J220" s="94">
        <f>+J145/1000000</f>
        <v>0.431656</v>
      </c>
      <c r="K220" s="94">
        <f aca="true" t="shared" si="54" ref="K220:AM220">+K145/1000000</f>
        <v>0.3057</v>
      </c>
      <c r="L220" s="94">
        <f t="shared" si="54"/>
        <v>0.31055</v>
      </c>
      <c r="M220" s="94">
        <f t="shared" si="54"/>
        <v>0.30155</v>
      </c>
      <c r="N220" s="94">
        <f t="shared" si="54"/>
        <v>0.2925</v>
      </c>
      <c r="O220" s="94">
        <f t="shared" si="54"/>
        <v>0.28335</v>
      </c>
      <c r="P220" s="94">
        <f t="shared" si="54"/>
        <v>0.07875</v>
      </c>
      <c r="Q220" s="94">
        <f t="shared" si="54"/>
        <v>0.065</v>
      </c>
      <c r="R220" s="94">
        <f t="shared" si="54"/>
        <v>0.065</v>
      </c>
      <c r="S220" s="94">
        <f t="shared" si="54"/>
        <v>0.065</v>
      </c>
      <c r="T220" s="94">
        <f t="shared" si="54"/>
        <v>0</v>
      </c>
      <c r="U220" s="94">
        <f t="shared" si="54"/>
        <v>0</v>
      </c>
      <c r="V220" s="94">
        <f t="shared" si="54"/>
        <v>0</v>
      </c>
      <c r="W220" s="94">
        <f t="shared" si="54"/>
        <v>0</v>
      </c>
      <c r="X220" s="94">
        <f t="shared" si="54"/>
        <v>0</v>
      </c>
      <c r="Y220" s="94">
        <f t="shared" si="54"/>
        <v>0</v>
      </c>
      <c r="Z220" s="94">
        <f t="shared" si="54"/>
        <v>0</v>
      </c>
      <c r="AA220" s="94">
        <f t="shared" si="54"/>
        <v>0</v>
      </c>
      <c r="AB220" s="94">
        <f t="shared" si="54"/>
        <v>0</v>
      </c>
      <c r="AC220" s="94">
        <f t="shared" si="54"/>
        <v>0</v>
      </c>
      <c r="AD220" s="94">
        <f t="shared" si="54"/>
        <v>0</v>
      </c>
      <c r="AE220" s="94">
        <f t="shared" si="54"/>
        <v>0</v>
      </c>
      <c r="AF220" s="94">
        <f t="shared" si="54"/>
        <v>0</v>
      </c>
      <c r="AG220" s="94">
        <f t="shared" si="54"/>
        <v>0</v>
      </c>
      <c r="AH220" s="94">
        <f t="shared" si="54"/>
        <v>0</v>
      </c>
      <c r="AI220" s="94">
        <f t="shared" si="54"/>
        <v>0</v>
      </c>
      <c r="AJ220" s="94">
        <f t="shared" si="54"/>
        <v>0</v>
      </c>
      <c r="AK220" s="94">
        <f t="shared" si="54"/>
        <v>0</v>
      </c>
      <c r="AL220" s="94">
        <f t="shared" si="54"/>
        <v>0</v>
      </c>
      <c r="AM220" s="94">
        <f t="shared" si="54"/>
        <v>0</v>
      </c>
      <c r="AN220"/>
      <c r="AO220"/>
      <c r="AP220"/>
      <c r="AQ220"/>
      <c r="AR220"/>
      <c r="AS220"/>
      <c r="AT220"/>
      <c r="AU220"/>
      <c r="AV220"/>
    </row>
    <row r="221" spans="7:48" ht="15">
      <c r="G221" s="68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1:48" ht="15"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7:48" ht="15">
      <c r="G223" s="68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1:48" ht="15"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1:48" ht="15"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 s="74"/>
    </row>
    <row r="226" spans="11:48" ht="15"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 s="74"/>
    </row>
    <row r="227" spans="11:48" ht="15"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 s="74"/>
    </row>
    <row r="228" spans="11:48" ht="15"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 s="74"/>
    </row>
    <row r="229" spans="11:48" ht="15"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 s="74"/>
    </row>
    <row r="230" spans="11:48" ht="15"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1:48" ht="15"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1:48" ht="15"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1:48" ht="15"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1:48" ht="15"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1:48" ht="15"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1:48" ht="15"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1:48" ht="15"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1:48" ht="15"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1:48" ht="15"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1:48" ht="15"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1:48" ht="15"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1:48" ht="15"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1:48" ht="15"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1:48" ht="15"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1:48" ht="15"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1:48" ht="15"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1:48" ht="15"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1:48" ht="15"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1:48" ht="15"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1:48" ht="15"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1:48" ht="15"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1:48" ht="15"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1:48" ht="15"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1:48" ht="15"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1:48" ht="15"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1:48" ht="15"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1:48" ht="15"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1:48" ht="15"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1:48" ht="15"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1:48" ht="15"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1:48" ht="15"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1:48" ht="15"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1:48" ht="15"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1:48" ht="15"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1:48" ht="15"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1:48" ht="15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1:48" ht="15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1:48" ht="15"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1:48" ht="15"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1:48" ht="15"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1:48" ht="15"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1:48" ht="15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1:48" ht="15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1:48" ht="15"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1:48" ht="15"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1:48" ht="15"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1:48" ht="15"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1:48" ht="15"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1:48" ht="15"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1:48" ht="15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1:48" ht="15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1:48" ht="15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1:48" ht="15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1:48" ht="15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1:48" ht="15"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1:48" ht="15"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1:48" ht="15"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1:48" ht="15"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1:48" ht="15"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1:48" ht="15"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1:48" ht="15"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1:48" ht="15"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1:48" ht="15"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1:48" ht="15"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1:48" ht="15"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1:48" ht="15"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1:48" ht="15"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1:48" ht="15"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1:48" ht="15"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1:48" ht="15"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1:48" ht="15"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1:48" ht="15"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1:48" ht="15"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1:48" ht="15"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1:48" ht="15"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1:48" ht="15"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1:48" ht="15"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1:48" ht="15"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1:48" ht="15"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1:48" ht="15"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1:48" ht="15"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1:48" ht="15"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1:48" ht="15"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1:48" ht="15"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1:48" ht="15"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1:48" ht="15"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1:48" ht="15"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1:48" ht="15"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1:48" ht="15"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1:48" ht="15"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1:48" ht="15"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1:48" ht="15"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1:48" ht="15"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1:48" ht="15"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1:48" ht="15"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1:48" ht="15"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1:48" ht="15"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1:48" ht="15"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  <row r="329" spans="11:48" ht="15"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</row>
    <row r="330" spans="11:48" ht="15"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</row>
    <row r="331" spans="11:48" ht="15"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</row>
    <row r="332" spans="11:48" ht="15"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</row>
    <row r="333" spans="11:48" ht="15"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</row>
    <row r="334" spans="11:48" ht="15"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</row>
    <row r="335" spans="11:48" ht="15"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</row>
    <row r="336" spans="11:48" ht="15"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</row>
    <row r="337" spans="11:48" ht="15"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1:48" ht="15"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1:48" ht="15"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1:48" ht="15"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</row>
    <row r="341" spans="11:48" ht="15"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1:48" ht="15"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1:48" ht="15"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</row>
    <row r="344" spans="11:48" ht="15"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</row>
    <row r="345" spans="11:48" ht="15"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1:48" ht="15"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</row>
    <row r="347" spans="11:48" ht="15"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1:48" ht="15"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1:48" ht="15"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1:48" ht="15"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1:48" ht="15"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1:48" ht="15"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11:48" ht="15"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1:48" ht="15"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1:48" ht="15"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1:48" ht="15"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1:48" ht="15"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1:48" ht="15"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1:48" ht="15"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1:48" ht="15"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11:48" ht="15"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1:48" ht="15"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1:48" ht="15"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1:48" ht="15"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11:48" ht="15"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1:48" ht="15"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1:48" ht="15"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1:48" ht="15"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11:48" ht="15"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1:48" ht="15"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1:48" ht="15"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11:48" ht="15"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1:48" ht="15"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1:48" ht="15"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11:48" ht="15"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1:48" ht="15"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1:48" ht="15"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1:48" ht="15"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1:48" ht="15"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1:48" ht="15"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1:48" ht="15"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1:48" ht="15"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1:48" ht="15"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1:48" ht="15"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11:48" ht="15"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1:48" ht="15"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1:48" ht="15"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1:48" ht="15"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1:48" ht="15"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1:48" ht="15"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1:48" ht="15"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11:48" ht="15"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1:48" ht="15"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1:48" ht="15"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1:48" ht="15"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1:48" ht="15"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1:48" ht="15"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</row>
    <row r="398" spans="11:48" ht="15"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</row>
    <row r="399" spans="11:48" ht="15"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</row>
    <row r="400" spans="11:48" ht="15"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1:48" ht="15"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1:48" ht="15"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1:48" ht="15"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1:48" ht="15"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1:48" ht="15"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1:48" ht="1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1:48" ht="1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1:48" ht="1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1:48" ht="1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</row>
    <row r="410" spans="11:48" ht="1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1:48" ht="1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1:48" ht="1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1:48" ht="1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1:48" ht="1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1:48" ht="1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</row>
    <row r="416" spans="11:48" ht="1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1:48" ht="1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1:48" ht="1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1:48" ht="1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</row>
    <row r="420" spans="11:48" ht="1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</row>
    <row r="421" spans="11:48" ht="1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</row>
    <row r="422" spans="11:48" ht="1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</row>
    <row r="423" spans="11:48" ht="1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</row>
    <row r="424" spans="11:48" ht="1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</row>
    <row r="425" spans="11:48" ht="1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</row>
    <row r="426" spans="11:48" ht="1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</row>
    <row r="427" spans="11:48" ht="1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</row>
    <row r="428" spans="11:48" ht="1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</row>
    <row r="429" spans="11:48" ht="1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</row>
    <row r="430" spans="11:48" ht="1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</row>
    <row r="431" spans="11:48" ht="1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</row>
    <row r="432" spans="11:48" ht="1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</row>
    <row r="433" spans="11:48" ht="1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</row>
    <row r="434" spans="11:48" ht="1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</row>
    <row r="435" spans="11:48" ht="1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</row>
    <row r="436" spans="11:48" ht="1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</row>
    <row r="437" spans="11:48" ht="1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</row>
    <row r="438" spans="11:48" ht="1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</row>
    <row r="439" spans="11:48" ht="1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</row>
    <row r="440" spans="11:48" ht="1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</row>
    <row r="441" spans="11:48" ht="1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</row>
    <row r="442" spans="11:48" ht="1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</row>
    <row r="443" spans="11:48" ht="1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</row>
    <row r="444" spans="11:48" ht="1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</row>
    <row r="445" spans="11:48" ht="1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</row>
    <row r="446" spans="11:48" ht="1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</row>
    <row r="447" spans="11:48" ht="1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</row>
    <row r="448" spans="11:48" ht="1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</row>
    <row r="449" spans="11:48" ht="1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</row>
    <row r="450" spans="11:48" ht="1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</row>
    <row r="451" spans="11:48" ht="1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</row>
    <row r="452" spans="11:48" ht="1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</row>
    <row r="453" spans="11:48" ht="1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</row>
    <row r="454" spans="11:48" ht="1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</row>
    <row r="455" spans="11:48" ht="1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</row>
    <row r="456" spans="11:48" ht="1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</row>
    <row r="457" spans="11:48" ht="1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</row>
    <row r="458" spans="11:48" ht="1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</row>
    <row r="459" spans="11:48" ht="1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</row>
    <row r="460" spans="11:48" ht="1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</row>
    <row r="461" spans="11:48" ht="1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</row>
    <row r="462" spans="11:48" ht="1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</row>
    <row r="463" spans="11:48" ht="1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</row>
    <row r="464" spans="11:48" ht="1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</row>
    <row r="465" spans="11:48" ht="1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</row>
    <row r="466" spans="11:48" ht="1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</row>
    <row r="467" spans="11:48" ht="1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</row>
    <row r="468" spans="11:48" ht="1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</row>
    <row r="469" spans="11:48" ht="1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</row>
    <row r="470" spans="11:48" ht="1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</row>
    <row r="471" spans="11:48" ht="1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</row>
    <row r="472" spans="11:48" ht="1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</row>
    <row r="473" spans="11:48" ht="1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</row>
    <row r="474" spans="11:48" ht="1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</row>
    <row r="475" spans="11:48" ht="1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</row>
    <row r="476" spans="11:48" ht="1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</row>
    <row r="477" spans="11:48" ht="1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</row>
    <row r="478" spans="11:48" ht="1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</row>
    <row r="479" spans="11:48" ht="1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</row>
    <row r="480" spans="11:48" ht="1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</row>
    <row r="481" spans="11:48" ht="1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</row>
    <row r="482" spans="11:48" ht="1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</row>
    <row r="483" spans="11:48" ht="1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</row>
    <row r="484" spans="11:48" ht="1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</row>
    <row r="485" spans="11:48" ht="1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</row>
    <row r="486" spans="11:48" ht="1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</row>
    <row r="487" spans="11:48" ht="1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</row>
    <row r="488" spans="11:48" ht="1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</row>
    <row r="489" spans="11:48" ht="1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</row>
    <row r="490" spans="11:48" ht="1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</row>
    <row r="491" spans="11:48" ht="1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</row>
    <row r="492" spans="11:48" ht="1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</row>
    <row r="493" spans="11:48" ht="1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</row>
    <row r="494" spans="11:48" ht="1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</row>
    <row r="495" spans="11:48" ht="1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</row>
    <row r="496" spans="11:48" ht="1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</row>
    <row r="497" spans="11:48" ht="1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</row>
    <row r="498" spans="11:48" ht="1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</row>
    <row r="499" spans="11:48" ht="1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</row>
    <row r="500" spans="11:48" ht="1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</row>
    <row r="501" spans="11:48" ht="1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</row>
    <row r="502" spans="11:48" ht="1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</row>
    <row r="503" spans="11:48" ht="1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</row>
    <row r="504" spans="11:48" ht="1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</row>
    <row r="505" spans="11:48" ht="1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</row>
    <row r="506" spans="11:48" ht="1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</row>
    <row r="507" spans="11:48" ht="1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</row>
    <row r="508" spans="11:48" ht="1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</row>
    <row r="509" spans="11:48" ht="1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</row>
    <row r="510" spans="11:48" ht="1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</row>
    <row r="511" spans="11:48" ht="1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</row>
    <row r="512" spans="11:48" ht="1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</row>
    <row r="513" spans="11:48" ht="1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</row>
    <row r="514" spans="11:48" ht="1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</row>
    <row r="515" spans="11:48" ht="1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</row>
    <row r="516" spans="11:48" ht="1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</row>
    <row r="517" spans="11:48" ht="1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</row>
    <row r="518" spans="11:48" ht="1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</row>
    <row r="519" spans="11:48" ht="1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</row>
    <row r="520" spans="11:48" ht="1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</row>
    <row r="521" spans="11:48" ht="1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</row>
    <row r="522" spans="11:48" ht="1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</row>
    <row r="523" spans="11:48" ht="1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</row>
    <row r="524" spans="11:48" ht="1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</row>
    <row r="525" spans="11:48" ht="1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</row>
    <row r="526" spans="11:48" ht="1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</row>
    <row r="527" spans="11:48" ht="1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</row>
    <row r="528" spans="11:48" ht="1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</row>
    <row r="529" spans="11:48" ht="1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</row>
    <row r="530" spans="11:48" ht="1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</row>
    <row r="531" spans="11:48" ht="1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</row>
    <row r="532" spans="11:48" ht="1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</row>
    <row r="533" spans="11:48" ht="1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</row>
    <row r="534" spans="11:48" ht="1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</row>
    <row r="535" spans="11:48" ht="1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</row>
    <row r="536" spans="11:48" ht="1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</row>
    <row r="537" spans="11:48" ht="1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</row>
    <row r="538" spans="11:48" ht="1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</row>
    <row r="539" spans="11:48" ht="1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</row>
    <row r="540" spans="11:48" ht="1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</row>
    <row r="541" spans="11:48" ht="1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</row>
    <row r="542" spans="11:48" ht="1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</row>
    <row r="543" spans="11:48" ht="1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</row>
    <row r="544" spans="11:48" ht="1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</row>
    <row r="545" spans="11:48" ht="1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</row>
    <row r="546" spans="11:48" ht="1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</row>
    <row r="547" spans="11:48" ht="1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</row>
    <row r="548" spans="11:48" ht="1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</row>
    <row r="549" spans="11:48" ht="1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</row>
    <row r="550" spans="11:48" ht="1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</row>
    <row r="551" spans="11:48" ht="15"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</row>
    <row r="552" spans="11:48" ht="15"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</row>
    <row r="553" spans="11:48" ht="15"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</row>
    <row r="554" spans="11:48" ht="15"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</row>
    <row r="555" spans="11:48" ht="15"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</row>
    <row r="556" spans="11:48" ht="15"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</row>
    <row r="557" spans="11:48" ht="15"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</row>
    <row r="558" spans="11:48" ht="15"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</row>
    <row r="559" spans="11:48" ht="15"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</row>
    <row r="560" spans="11:48" ht="15"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</row>
    <row r="561" spans="11:48" ht="15"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</row>
    <row r="562" spans="11:48" ht="15"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</row>
    <row r="563" spans="11:48" ht="15"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</row>
    <row r="564" spans="11:48" ht="15"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</row>
    <row r="565" spans="11:48" ht="15"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</row>
    <row r="566" spans="11:48" ht="15"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</row>
    <row r="567" spans="11:48" ht="15"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</row>
    <row r="568" spans="11:48" ht="15"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</row>
    <row r="569" spans="11:48" ht="15"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</row>
    <row r="570" spans="11:48" ht="15"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</row>
    <row r="571" spans="11:48" ht="15"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</row>
    <row r="572" spans="11:48" ht="15"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</row>
    <row r="573" spans="11:48" ht="15"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</row>
    <row r="574" spans="11:48" ht="15"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</row>
    <row r="575" spans="11:48" ht="15"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</row>
    <row r="576" spans="11:48" ht="15"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</row>
    <row r="577" spans="11:48" ht="15"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</row>
    <row r="578" spans="11:48" ht="15"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</row>
    <row r="579" spans="11:48" ht="15"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</row>
    <row r="580" spans="11:48" ht="15"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</row>
    <row r="581" spans="11:48" ht="15"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</row>
    <row r="582" spans="11:48" ht="15"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</row>
    <row r="583" spans="11:48" ht="15"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</row>
    <row r="584" spans="11:48" ht="15"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</row>
    <row r="585" spans="11:48" ht="15"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</row>
    <row r="586" spans="11:48" ht="15"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</row>
    <row r="587" spans="11:48" ht="15"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</row>
    <row r="588" spans="11:48" ht="15"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</row>
    <row r="589" spans="11:48" ht="15"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</row>
    <row r="590" spans="11:48" ht="15"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</row>
    <row r="591" spans="11:48" ht="15"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</row>
    <row r="592" spans="11:48" ht="15"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</row>
    <row r="593" spans="11:48" ht="15"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</row>
    <row r="594" spans="11:48" ht="15"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</row>
    <row r="595" spans="11:48" ht="15"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</row>
    <row r="596" spans="11:48" ht="15"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</row>
    <row r="597" spans="11:48" ht="15"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</row>
    <row r="598" spans="11:48" ht="15"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</row>
    <row r="599" spans="11:48" ht="15"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</row>
    <row r="600" spans="11:48" ht="15"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</row>
    <row r="601" spans="11:48" ht="15"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</row>
    <row r="602" spans="11:48" ht="15"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</row>
    <row r="603" spans="11:48" ht="15"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</row>
    <row r="604" spans="11:48" ht="15"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</row>
    <row r="605" spans="11:48" ht="15"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</row>
    <row r="606" spans="11:48" ht="15"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</row>
    <row r="607" spans="11:48" ht="15"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</row>
    <row r="608" spans="11:48" ht="15"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</row>
    <row r="609" spans="11:48" ht="15"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</row>
    <row r="610" spans="11:48" ht="15"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</row>
    <row r="611" spans="11:48" ht="15"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</row>
    <row r="612" spans="11:48" ht="15"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</row>
    <row r="613" spans="11:48" ht="15"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</row>
    <row r="614" spans="11:48" ht="15"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</row>
    <row r="615" spans="11:48" ht="15"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</row>
    <row r="616" spans="11:48" ht="15"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</row>
    <row r="617" spans="11:48" ht="15"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</row>
    <row r="618" spans="11:48" ht="15"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</row>
    <row r="619" spans="11:48" ht="15"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</row>
    <row r="620" spans="11:48" ht="15"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</row>
    <row r="621" spans="11:48" ht="15"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</row>
    <row r="622" spans="11:48" ht="15"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</row>
    <row r="623" spans="11:48" ht="15"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</row>
    <row r="624" spans="11:48" ht="15"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</row>
    <row r="625" spans="11:48" ht="15"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</row>
    <row r="626" spans="11:48" ht="15"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</row>
    <row r="627" spans="11:48" ht="15"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</row>
    <row r="628" spans="11:48" ht="15"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</row>
    <row r="629" spans="11:48" ht="15"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</row>
    <row r="630" spans="11:48" ht="15"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</row>
    <row r="631" spans="11:48" ht="15"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</row>
    <row r="632" spans="11:48" ht="15"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</row>
    <row r="633" spans="11:48" ht="15"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</row>
    <row r="634" spans="11:48" ht="15"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</row>
    <row r="635" spans="11:48" ht="15"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</row>
    <row r="636" spans="11:48" ht="15"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</row>
    <row r="637" spans="11:48" ht="15"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</row>
    <row r="638" spans="11:48" ht="15"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</row>
    <row r="639" spans="11:48" ht="15"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</row>
    <row r="640" spans="11:48" ht="15"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</row>
    <row r="641" spans="11:48" ht="15"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</row>
    <row r="642" spans="11:48" ht="15"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</row>
    <row r="643" spans="11:48" ht="15"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</row>
    <row r="644" spans="11:48" ht="15"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</row>
    <row r="645" spans="11:48" ht="15"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</row>
    <row r="646" spans="11:48" ht="15"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</row>
    <row r="647" spans="11:48" ht="15"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</row>
    <row r="648" spans="11:48" ht="15"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</row>
    <row r="649" spans="11:48" ht="15"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</row>
    <row r="650" spans="11:48" ht="15"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</row>
    <row r="651" spans="11:48" ht="15"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</row>
    <row r="652" spans="11:48" ht="15"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</row>
    <row r="653" spans="11:48" ht="15"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</row>
    <row r="654" spans="11:48" ht="15"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</row>
    <row r="655" spans="11:48" ht="15"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</row>
    <row r="656" spans="11:48" ht="15"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</row>
    <row r="657" spans="11:48" ht="15"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</row>
    <row r="658" spans="11:48" ht="15"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</row>
    <row r="659" spans="11:48" ht="15"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</row>
    <row r="660" spans="11:48" ht="15"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</row>
    <row r="661" spans="11:48" ht="15"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</row>
    <row r="662" spans="11:48" ht="15"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</row>
    <row r="663" spans="11:48" ht="15"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</row>
    <row r="664" spans="11:48" ht="15"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</row>
    <row r="665" spans="11:48" ht="15"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</row>
    <row r="666" spans="11:48" ht="15"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</row>
    <row r="667" spans="11:48" ht="15"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</row>
    <row r="668" spans="11:48" ht="15"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</row>
    <row r="669" spans="11:48" ht="15"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</row>
    <row r="670" spans="11:48" ht="15"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</row>
    <row r="671" spans="11:48" ht="15"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</row>
    <row r="672" spans="11:48" ht="15"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</row>
    <row r="673" spans="11:48" ht="15"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</row>
    <row r="674" spans="11:48" ht="15"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</row>
    <row r="675" spans="11:48" ht="15"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</row>
    <row r="676" spans="11:48" ht="15"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</row>
    <row r="677" spans="11:48" ht="15"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</row>
    <row r="678" spans="11:48" ht="15"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</row>
    <row r="679" spans="11:48" ht="15"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</row>
    <row r="680" spans="11:48" ht="15"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</row>
    <row r="681" spans="11:48" ht="15"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</row>
    <row r="682" spans="11:48" ht="15"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</row>
    <row r="683" spans="11:48" ht="15"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</row>
    <row r="684" spans="11:48" ht="15"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</row>
    <row r="685" spans="11:48" ht="15"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</row>
    <row r="686" spans="11:48" ht="15"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</row>
    <row r="687" spans="11:48" ht="15"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</row>
    <row r="688" spans="11:48" ht="15"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</row>
    <row r="689" spans="11:48" ht="15"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</row>
    <row r="690" spans="11:48" ht="15"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</row>
    <row r="691" spans="11:48" ht="15"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</row>
    <row r="692" spans="11:48" ht="15"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</row>
    <row r="693" spans="11:48" ht="15"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</row>
    <row r="694" spans="11:48" ht="15"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</row>
    <row r="695" spans="11:48" ht="15"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</row>
    <row r="696" spans="11:48" ht="15"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</row>
    <row r="697" spans="11:48" ht="15"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</row>
    <row r="698" spans="11:48" ht="15"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</row>
    <row r="699" spans="11:48" ht="15"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</row>
    <row r="700" spans="11:48" ht="15"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</row>
    <row r="701" spans="11:48" ht="15"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</row>
    <row r="702" spans="11:48" ht="15"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</row>
    <row r="703" spans="11:48" ht="15"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</row>
    <row r="704" spans="11:48" ht="15"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</row>
    <row r="705" spans="11:48" ht="15"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</row>
    <row r="706" spans="11:48" ht="15"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</row>
    <row r="707" spans="11:48" ht="15"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</row>
    <row r="708" spans="11:48" ht="15"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</row>
    <row r="709" spans="11:48" ht="15"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</row>
    <row r="710" spans="11:48" ht="15"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</row>
    <row r="711" spans="11:48" ht="15"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</row>
    <row r="712" spans="11:48" ht="15"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</row>
    <row r="713" spans="11:48" ht="15"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</row>
    <row r="714" spans="11:48" ht="15"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</row>
    <row r="715" spans="11:48" ht="15"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</row>
    <row r="716" spans="11:48" ht="15"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</row>
    <row r="717" spans="11:48" ht="15"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</row>
    <row r="718" spans="11:48" ht="15"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</row>
    <row r="719" spans="11:48" ht="15"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</row>
    <row r="720" spans="11:48" ht="15"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</row>
    <row r="721" spans="11:48" ht="15"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</row>
    <row r="722" spans="11:48" ht="15"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</row>
    <row r="723" spans="11:48" ht="15"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</row>
    <row r="724" spans="11:48" ht="15"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</row>
    <row r="725" spans="11:48" ht="15"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</row>
    <row r="726" spans="11:48" ht="15"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</row>
    <row r="727" spans="11:48" ht="15"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</row>
    <row r="728" spans="11:48" ht="15"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</row>
    <row r="729" spans="11:48" ht="15"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</row>
    <row r="730" spans="11:48" ht="15"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</row>
    <row r="731" spans="11:48" ht="15"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</row>
    <row r="732" spans="11:48" ht="15"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</row>
    <row r="733" spans="11:48" ht="15"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</row>
    <row r="734" spans="11:48" ht="15"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</row>
    <row r="735" spans="11:48" ht="15"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</row>
    <row r="736" spans="11:48" ht="15"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</row>
    <row r="737" spans="11:48" ht="15"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</row>
    <row r="738" spans="11:48" ht="15"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</row>
    <row r="739" spans="11:48" ht="15"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</row>
    <row r="740" spans="11:48" ht="15"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</row>
    <row r="741" spans="11:48" ht="15"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</row>
    <row r="742" spans="11:48" ht="15"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</row>
    <row r="743" spans="11:48" ht="15"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</row>
    <row r="744" spans="11:48" ht="15"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</row>
    <row r="745" spans="11:48" ht="15"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</row>
    <row r="746" spans="11:48" ht="15"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</row>
    <row r="747" spans="11:48" ht="15"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</row>
    <row r="748" spans="11:48" ht="15"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</row>
    <row r="749" spans="11:48" ht="15"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</row>
    <row r="750" spans="11:48" ht="15"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</row>
    <row r="751" spans="11:48" ht="15"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</row>
    <row r="752" spans="11:48" ht="15"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</row>
    <row r="753" spans="11:48" ht="15"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</row>
    <row r="754" spans="11:48" ht="15"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</row>
    <row r="755" spans="11:48" ht="15"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</row>
    <row r="756" spans="11:48" ht="15"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</row>
    <row r="757" spans="11:48" ht="15"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</row>
    <row r="758" spans="11:48" ht="15"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</row>
    <row r="759" spans="11:48" ht="15"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</row>
    <row r="760" spans="11:48" ht="15"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</row>
    <row r="761" spans="11:48" ht="15"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</row>
    <row r="762" spans="11:48" ht="15"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</row>
    <row r="763" spans="11:48" ht="15"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</row>
    <row r="764" spans="11:48" ht="15"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</row>
    <row r="765" spans="11:48" ht="15"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</row>
    <row r="766" spans="11:48" ht="15"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</row>
    <row r="767" spans="11:48" ht="15"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</row>
    <row r="768" spans="11:48" ht="15"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</row>
    <row r="769" spans="11:48" ht="15"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</row>
    <row r="770" spans="11:48" ht="15"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</row>
    <row r="771" spans="11:48" ht="15"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</row>
    <row r="772" spans="11:48" ht="15"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</row>
    <row r="773" spans="11:48" ht="15"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</row>
    <row r="774" spans="11:48" ht="15"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</row>
    <row r="775" spans="11:48" ht="15"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</row>
    <row r="776" spans="11:48" ht="15"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</row>
    <row r="777" spans="11:48" ht="15"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</row>
    <row r="778" spans="11:48" ht="15"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</row>
    <row r="779" spans="11:48" ht="15"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</row>
    <row r="780" spans="11:48" ht="15"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</row>
    <row r="781" spans="11:48" ht="15"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</row>
    <row r="782" spans="11:48" ht="15"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</row>
    <row r="783" spans="11:48" ht="15"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</row>
    <row r="784" spans="11:48" ht="15"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</row>
    <row r="785" spans="11:48" ht="15"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</row>
    <row r="786" spans="11:48" ht="15"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</row>
    <row r="787" spans="11:48" ht="15"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</row>
    <row r="788" spans="11:48" ht="15"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</row>
    <row r="789" spans="11:48" ht="15"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</row>
    <row r="790" spans="11:48" ht="15"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</row>
    <row r="791" spans="11:48" ht="15"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</row>
    <row r="792" spans="11:48" ht="15"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</row>
    <row r="793" spans="11:48" ht="15"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</row>
    <row r="794" spans="11:48" ht="15"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</row>
    <row r="795" spans="11:48" ht="15"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</row>
    <row r="796" spans="11:48" ht="15"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</row>
    <row r="797" spans="11:48" ht="15"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</row>
    <row r="798" spans="11:48" ht="15"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</row>
    <row r="799" spans="11:48" ht="15"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</row>
    <row r="800" spans="11:48" ht="15"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</row>
    <row r="801" spans="11:48" ht="15"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</row>
    <row r="802" spans="11:48" ht="15"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</row>
    <row r="803" spans="11:48" ht="15"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</row>
    <row r="804" spans="11:48" ht="15"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</row>
    <row r="805" spans="11:48" ht="15"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</row>
    <row r="806" spans="11:48" ht="15"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</row>
    <row r="807" spans="11:48" ht="15"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</row>
    <row r="808" spans="11:48" ht="15"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</row>
    <row r="809" spans="11:48" ht="15"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</row>
    <row r="810" spans="11:48" ht="15"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</row>
    <row r="811" spans="11:48" ht="15"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</row>
    <row r="812" spans="11:48" ht="15"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</row>
    <row r="813" spans="11:48" ht="15"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</row>
    <row r="814" spans="11:48" ht="15"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</row>
    <row r="815" spans="11:48" ht="15"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</row>
    <row r="816" spans="11:48" ht="15"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</row>
    <row r="817" spans="11:48" ht="15"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</row>
    <row r="818" spans="11:48" ht="15"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</row>
    <row r="819" spans="11:48" ht="15"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</row>
    <row r="820" spans="11:48" ht="15"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</row>
    <row r="821" spans="11:48" ht="15"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</row>
    <row r="822" spans="11:48" ht="15"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</row>
    <row r="823" spans="11:48" ht="15"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</row>
    <row r="824" spans="11:48" ht="15"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</row>
    <row r="825" spans="11:48" ht="15"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</row>
    <row r="826" spans="11:48" ht="15"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</row>
    <row r="827" spans="11:48" ht="15"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</row>
    <row r="828" spans="11:48" ht="15"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</row>
    <row r="829" spans="11:48" ht="15"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</row>
    <row r="830" spans="11:48" ht="15"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</row>
    <row r="831" spans="11:48" ht="15"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</row>
    <row r="832" spans="11:48" ht="15"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</row>
    <row r="833" spans="11:48" ht="15"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</row>
    <row r="834" spans="11:48" ht="15"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</row>
    <row r="835" spans="11:48" ht="15"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</row>
    <row r="836" spans="11:48" ht="15"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</row>
    <row r="837" spans="11:48" ht="15"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</row>
    <row r="838" spans="11:48" ht="15"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</row>
    <row r="839" spans="11:48" ht="15"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</row>
    <row r="840" spans="11:48" ht="15"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</row>
    <row r="841" spans="11:48" ht="15"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</row>
    <row r="842" spans="11:48" ht="15"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</row>
    <row r="843" spans="11:48" ht="15"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</row>
    <row r="844" spans="11:48" ht="15"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</row>
    <row r="845" spans="11:48" ht="15"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</row>
    <row r="846" spans="11:48" ht="15"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</row>
    <row r="847" spans="11:48" ht="15"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</row>
    <row r="848" spans="11:48" ht="15"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</row>
    <row r="849" spans="11:48" ht="15"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</row>
    <row r="850" spans="11:48" ht="15"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</row>
    <row r="851" spans="11:48" ht="15"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</row>
    <row r="852" spans="11:48" ht="15"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</row>
    <row r="853" spans="11:48" ht="15"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</row>
    <row r="854" spans="11:48" ht="15"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</row>
    <row r="855" spans="11:48" ht="15"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</row>
    <row r="856" spans="11:48" ht="15"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</row>
    <row r="857" spans="11:48" ht="15"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</row>
    <row r="858" spans="11:48" ht="15"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</row>
    <row r="859" spans="11:48" ht="15"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</row>
    <row r="860" spans="11:48" ht="15"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</row>
    <row r="861" spans="11:48" ht="15"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</row>
    <row r="862" spans="11:48" ht="15"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</row>
    <row r="863" spans="11:48" ht="15"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</row>
    <row r="864" spans="11:48" ht="15"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</row>
    <row r="865" spans="11:48" ht="15"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</row>
    <row r="866" spans="11:48" ht="15"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</row>
    <row r="867" spans="11:48" ht="15"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</row>
    <row r="868" spans="11:48" ht="15"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</row>
    <row r="869" spans="11:48" ht="15"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</row>
    <row r="870" spans="11:48" ht="15"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</row>
    <row r="871" spans="11:48" ht="15"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</row>
    <row r="872" spans="11:48" ht="15"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</row>
    <row r="873" spans="11:48" ht="15"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</row>
    <row r="874" spans="11:48" ht="15"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</row>
    <row r="875" spans="11:48" ht="15"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</row>
    <row r="876" spans="11:48" ht="15"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</row>
    <row r="877" spans="11:48" ht="15"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</row>
    <row r="878" spans="11:48" ht="15"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</row>
    <row r="879" spans="11:48" ht="15"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</row>
    <row r="880" spans="11:48" ht="15"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</row>
    <row r="881" spans="11:48" ht="15"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</row>
    <row r="882" spans="11:48" ht="15"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</row>
    <row r="883" spans="11:48" ht="15"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</row>
    <row r="884" spans="11:48" ht="15"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</row>
    <row r="885" spans="11:48" ht="15"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</row>
    <row r="886" spans="11:48" ht="15"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</row>
    <row r="887" spans="11:48" ht="15"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</row>
    <row r="888" spans="11:48" ht="15"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</row>
    <row r="889" spans="11:48" ht="15"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</row>
    <row r="890" spans="11:48" ht="15"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</row>
    <row r="891" spans="11:48" ht="15"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</row>
    <row r="892" spans="11:48" ht="15"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</row>
    <row r="893" spans="11:48" ht="15"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</row>
    <row r="894" spans="11:48" ht="15"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</row>
    <row r="895" spans="11:48" ht="15"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</row>
    <row r="896" spans="11:48" ht="15"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</row>
    <row r="897" spans="11:48" ht="15"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</row>
    <row r="898" spans="11:48" ht="15"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</row>
    <row r="899" spans="11:48" ht="15"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</row>
    <row r="900" spans="11:48" ht="15"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</row>
    <row r="901" spans="11:48" ht="15"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</row>
    <row r="902" spans="11:48" ht="15"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</row>
    <row r="903" spans="11:48" ht="15"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</row>
    <row r="904" spans="11:48" ht="15"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</row>
    <row r="905" spans="11:48" ht="15"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</row>
    <row r="906" spans="11:48" ht="15"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</row>
    <row r="907" spans="11:48" ht="15"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</row>
    <row r="908" spans="11:48" ht="15"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</row>
    <row r="909" spans="11:48" ht="15"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</row>
    <row r="910" spans="11:48" ht="15"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</row>
    <row r="911" spans="11:48" ht="15"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</row>
    <row r="912" spans="11:48" ht="15"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</row>
    <row r="913" spans="11:48" ht="15"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</row>
    <row r="914" spans="11:48" ht="15"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</row>
    <row r="915" spans="11:48" ht="15"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</row>
    <row r="916" spans="11:48" ht="15"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</row>
    <row r="917" spans="11:48" ht="15"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</row>
    <row r="918" spans="11:48" ht="15"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</row>
    <row r="919" spans="11:48" ht="15"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</row>
    <row r="920" spans="11:48" ht="15"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</row>
    <row r="921" spans="11:48" ht="15"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</row>
    <row r="922" spans="11:48" ht="15"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</row>
    <row r="923" spans="11:48" ht="15"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</row>
    <row r="924" spans="11:48" ht="15"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</row>
    <row r="925" spans="11:48" ht="15"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</row>
    <row r="926" spans="11:48" ht="15"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</row>
    <row r="927" spans="11:48" ht="15"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</row>
    <row r="928" spans="11:48" ht="15"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</row>
    <row r="929" spans="11:48" ht="15"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</row>
    <row r="930" spans="11:48" ht="15"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</row>
    <row r="931" spans="11:48" ht="15"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</row>
    <row r="932" spans="11:48" ht="15"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</row>
    <row r="933" spans="11:48" ht="15"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</row>
    <row r="934" spans="11:48" ht="15"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</row>
    <row r="935" spans="11:48" ht="15"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</row>
    <row r="936" spans="11:48" ht="15"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</row>
    <row r="937" spans="11:48" ht="15"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</row>
    <row r="938" spans="11:48" ht="15"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</row>
    <row r="939" spans="11:48" ht="15"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</row>
    <row r="940" spans="11:48" ht="15"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</row>
    <row r="941" spans="11:48" ht="15"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</row>
    <row r="942" spans="11:48" ht="15"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</row>
    <row r="943" spans="11:48" ht="15"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</row>
    <row r="944" spans="11:48" ht="15"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</row>
    <row r="945" spans="11:48" ht="15"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</row>
    <row r="946" spans="11:48" ht="15"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</row>
    <row r="947" spans="11:48" ht="15"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</row>
    <row r="948" spans="11:48" ht="15"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</row>
    <row r="949" spans="11:48" ht="15"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</row>
    <row r="950" spans="11:48" ht="15"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</row>
    <row r="951" spans="11:48" ht="15"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</row>
    <row r="952" spans="11:48" ht="15"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</row>
    <row r="953" spans="11:48" ht="15"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</row>
    <row r="954" spans="11:48" ht="15"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</row>
    <row r="955" spans="11:48" ht="15"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</row>
    <row r="956" spans="11:48" ht="15"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</row>
    <row r="957" spans="11:48" ht="15"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</row>
    <row r="958" spans="11:48" ht="15"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</row>
    <row r="959" spans="11:48" ht="15"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</row>
    <row r="960" spans="11:48" ht="15"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</row>
    <row r="961" spans="11:48" ht="15"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</row>
    <row r="962" spans="11:48" ht="15"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</row>
    <row r="963" spans="11:48" ht="15"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</row>
    <row r="964" spans="11:48" ht="15"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</row>
    <row r="965" spans="11:48" ht="15"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</row>
    <row r="966" spans="11:48" ht="15"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</row>
    <row r="967" spans="11:48" ht="15"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</row>
    <row r="968" spans="11:48" ht="15"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</row>
    <row r="969" spans="11:48" ht="15"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</row>
    <row r="970" spans="11:48" ht="15"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</row>
    <row r="971" spans="11:48" ht="15"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</row>
    <row r="972" spans="11:48" ht="15"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</row>
  </sheetData>
  <mergeCells count="7">
    <mergeCell ref="A148:C148"/>
    <mergeCell ref="A1:E1"/>
    <mergeCell ref="A2:E2"/>
    <mergeCell ref="A64:C64"/>
    <mergeCell ref="C58:E58"/>
    <mergeCell ref="C56:E56"/>
    <mergeCell ref="A5:C5"/>
  </mergeCells>
  <printOptions horizontalCentered="1" verticalCentered="1"/>
  <pageMargins left="0.25" right="0.25" top="0.25" bottom="0.25" header="0.2" footer="0.2"/>
  <pageSetup fitToHeight="4" fitToWidth="4" horizontalDpi="600" verticalDpi="600" orientation="landscape" pageOrder="overThenDown" paperSize="5" scale="51" r:id="rId1"/>
  <headerFooter alignWithMargins="0">
    <oddFooter>&amp;LPrepared By First Southwest Company&amp;CPage &amp;P of &amp;N&amp;RMarch 13, 2006
</oddFooter>
  </headerFooter>
  <rowBreaks count="1" manualBreakCount="1">
    <brk id="63" max="255" man="1"/>
  </rowBreaks>
  <colBreaks count="1" manualBreakCount="1">
    <brk id="26" max="65535" man="1"/>
  </colBreaks>
  <ignoredErrors>
    <ignoredError sqref="AN70:AO70 M131:U131 K132:K134 AV137 AL84:AM84 AL78:AO78 AN82:AO82 AN84:AO85 AN87:AO8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zoomScale="75" zoomScaleNormal="75" workbookViewId="0" topLeftCell="A10">
      <selection activeCell="C46" sqref="C46"/>
    </sheetView>
  </sheetViews>
  <sheetFormatPr defaultColWidth="8.88671875" defaultRowHeight="15"/>
  <cols>
    <col min="1" max="1" width="38.4453125" style="0" bestFit="1" customWidth="1"/>
    <col min="2" max="19" width="12.88671875" style="0" bestFit="1" customWidth="1"/>
    <col min="20" max="22" width="11.3359375" style="0" bestFit="1" customWidth="1"/>
    <col min="23" max="34" width="8.88671875" style="0" hidden="1" customWidth="1"/>
    <col min="35" max="35" width="13.99609375" style="0" bestFit="1" customWidth="1"/>
  </cols>
  <sheetData>
    <row r="1" spans="2:35" s="2" customFormat="1" ht="15">
      <c r="B1" s="2">
        <f>'Act.-Prop. Debt Service'!K7</f>
        <v>2006</v>
      </c>
      <c r="C1" s="2">
        <f>'Act.-Prop. Debt Service'!L7</f>
        <v>2007</v>
      </c>
      <c r="D1" s="2">
        <f>'Act.-Prop. Debt Service'!M7</f>
        <v>2008</v>
      </c>
      <c r="E1" s="2">
        <f>'Act.-Prop. Debt Service'!N7</f>
        <v>2009</v>
      </c>
      <c r="F1" s="2">
        <f>'Act.-Prop. Debt Service'!O7</f>
        <v>2010</v>
      </c>
      <c r="G1" s="2">
        <f>'Act.-Prop. Debt Service'!P7</f>
        <v>2011</v>
      </c>
      <c r="H1" s="2">
        <f>'Act.-Prop. Debt Service'!Q7</f>
        <v>2012</v>
      </c>
      <c r="I1" s="2">
        <f>'Act.-Prop. Debt Service'!R7</f>
        <v>2013</v>
      </c>
      <c r="J1" s="2">
        <f>'Act.-Prop. Debt Service'!S7</f>
        <v>2014</v>
      </c>
      <c r="K1" s="2">
        <f>'Act.-Prop. Debt Service'!T7</f>
        <v>2015</v>
      </c>
      <c r="L1" s="2">
        <f>'Act.-Prop. Debt Service'!U7</f>
        <v>2016</v>
      </c>
      <c r="M1" s="2">
        <f>'Act.-Prop. Debt Service'!V7</f>
        <v>2017</v>
      </c>
      <c r="N1" s="2">
        <f>'Act.-Prop. Debt Service'!W7</f>
        <v>2018</v>
      </c>
      <c r="O1" s="2">
        <f>'Act.-Prop. Debt Service'!X7</f>
        <v>2019</v>
      </c>
      <c r="P1" s="2">
        <f>'Act.-Prop. Debt Service'!Y7</f>
        <v>2020</v>
      </c>
      <c r="Q1" s="2">
        <f>'Act.-Prop. Debt Service'!Z7</f>
        <v>2021</v>
      </c>
      <c r="R1" s="2">
        <f>'Act.-Prop. Debt Service'!AA7</f>
        <v>2022</v>
      </c>
      <c r="S1" s="2">
        <f>'Act.-Prop. Debt Service'!AB7</f>
        <v>2023</v>
      </c>
      <c r="T1" s="2">
        <f>'Act.-Prop. Debt Service'!AC7</f>
        <v>2024</v>
      </c>
      <c r="U1" s="2">
        <f>'Act.-Prop. Debt Service'!AD7</f>
        <v>2025</v>
      </c>
      <c r="V1" s="2">
        <f>'Act.-Prop. Debt Service'!AE7</f>
        <v>2026</v>
      </c>
      <c r="W1" s="2">
        <f>'Act.-Prop. Debt Service'!AF7</f>
        <v>2027</v>
      </c>
      <c r="X1" s="2">
        <f>'Act.-Prop. Debt Service'!AG7</f>
        <v>2028</v>
      </c>
      <c r="Y1" s="2">
        <f>'Act.-Prop. Debt Service'!AH7</f>
        <v>2029</v>
      </c>
      <c r="Z1" s="2">
        <f>'Act.-Prop. Debt Service'!AI7</f>
        <v>2030</v>
      </c>
      <c r="AA1" s="2">
        <f>'Act.-Prop. Debt Service'!AJ7</f>
        <v>2031</v>
      </c>
      <c r="AB1" s="2">
        <f>'Act.-Prop. Debt Service'!AK7</f>
        <v>2032</v>
      </c>
      <c r="AC1" s="2">
        <f>'Act.-Prop. Debt Service'!AL7</f>
        <v>2033</v>
      </c>
      <c r="AD1" s="2">
        <f>'Act.-Prop. Debt Service'!AM7</f>
        <v>2034</v>
      </c>
      <c r="AE1" s="2">
        <f>'Act.-Prop. Debt Service'!AN7</f>
        <v>2035</v>
      </c>
      <c r="AF1" s="2">
        <f>'Act.-Prop. Debt Service'!AO7</f>
        <v>2036</v>
      </c>
      <c r="AG1" s="2">
        <f>'Act.-Prop. Debt Service'!AP7</f>
        <v>2037</v>
      </c>
      <c r="AH1" s="2">
        <f>'Act.-Prop. Debt Service'!AQ7</f>
        <v>2038</v>
      </c>
      <c r="AI1" s="2" t="str">
        <f>'Act.-Prop. Debt Service'!AV7</f>
        <v>Total</v>
      </c>
    </row>
    <row r="2" spans="1:35" ht="15">
      <c r="A2" s="95" t="str">
        <f>'Act.-Prop. Debt Service'!C60</f>
        <v>Net Non-Exempt Tax-Supported Debt Service</v>
      </c>
      <c r="B2" s="97">
        <f>'Act.-Prop. Debt Service'!K60</f>
        <v>301840</v>
      </c>
      <c r="C2" s="97">
        <f>'Act.-Prop. Debt Service'!L60</f>
        <v>387052.5</v>
      </c>
      <c r="D2" s="97">
        <f>'Act.-Prop. Debt Service'!M60</f>
        <v>372502.5</v>
      </c>
      <c r="E2" s="97">
        <f>'Act.-Prop. Debt Service'!N60</f>
        <v>353290</v>
      </c>
      <c r="F2" s="97">
        <f>'Act.-Prop. Debt Service'!O60</f>
        <v>335215</v>
      </c>
      <c r="G2" s="97">
        <f>'Act.-Prop. Debt Service'!P60</f>
        <v>317215</v>
      </c>
      <c r="H2" s="97">
        <f>'Act.-Prop. Debt Service'!Q60</f>
        <v>74190</v>
      </c>
      <c r="I2" s="97">
        <f>'Act.-Prop. Debt Service'!R60</f>
        <v>72190</v>
      </c>
      <c r="J2" s="97">
        <f>'Act.-Prop. Debt Service'!S60</f>
        <v>70190</v>
      </c>
      <c r="K2" s="97">
        <f>'Act.-Prop. Debt Service'!T60</f>
        <v>57690</v>
      </c>
      <c r="L2" s="97">
        <f>'Act.-Prop. Debt Service'!U60</f>
        <v>56090</v>
      </c>
      <c r="M2" s="97">
        <f>'Act.-Prop. Debt Service'!V60</f>
        <v>54450</v>
      </c>
      <c r="N2" s="97">
        <f>'Act.-Prop. Debt Service'!W60</f>
        <v>52850</v>
      </c>
      <c r="O2" s="97">
        <f>'Act.-Prop. Debt Service'!X60</f>
        <v>51250</v>
      </c>
      <c r="P2" s="97">
        <f>'Act.-Prop. Debt Service'!Y60</f>
        <v>49650</v>
      </c>
      <c r="Q2" s="97">
        <f>'Act.-Prop. Debt Service'!Z60</f>
        <v>48050</v>
      </c>
      <c r="R2" s="97">
        <f>'Act.-Prop. Debt Service'!AA60</f>
        <v>46450</v>
      </c>
      <c r="S2" s="97">
        <f>'Act.-Prop. Debt Service'!AB60</f>
        <v>44850</v>
      </c>
      <c r="T2" s="97">
        <f>'Act.-Prop. Debt Service'!AC60</f>
        <v>43250</v>
      </c>
      <c r="U2" s="97">
        <f>'Act.-Prop. Debt Service'!AD60</f>
        <v>41650</v>
      </c>
      <c r="V2" s="97">
        <f>'Act.-Prop. Debt Service'!AE60</f>
        <v>0</v>
      </c>
      <c r="W2" s="97">
        <f>'Act.-Prop. Debt Service'!AF60</f>
        <v>0</v>
      </c>
      <c r="X2" s="97">
        <f>'Act.-Prop. Debt Service'!AG60</f>
        <v>0</v>
      </c>
      <c r="Y2" s="97">
        <f>'Act.-Prop. Debt Service'!AH60</f>
        <v>0</v>
      </c>
      <c r="Z2" s="97">
        <f>'Act.-Prop. Debt Service'!AI60</f>
        <v>0</v>
      </c>
      <c r="AA2" s="97">
        <f>'Act.-Prop. Debt Service'!AJ60</f>
        <v>0</v>
      </c>
      <c r="AB2" s="97">
        <f>'Act.-Prop. Debt Service'!AK60</f>
        <v>0</v>
      </c>
      <c r="AC2" s="97">
        <f>'Act.-Prop. Debt Service'!AL60</f>
        <v>0</v>
      </c>
      <c r="AD2" s="97">
        <f>'Act.-Prop. Debt Service'!AM60</f>
        <v>0</v>
      </c>
      <c r="AE2" s="97">
        <f>'Act.-Prop. Debt Service'!AN60</f>
        <v>0</v>
      </c>
      <c r="AF2" s="97">
        <f>'Act.-Prop. Debt Service'!AO60</f>
        <v>0</v>
      </c>
      <c r="AG2" s="97">
        <f>'Act.-Prop. Debt Service'!AP60</f>
        <v>0</v>
      </c>
      <c r="AH2" s="97">
        <f>'Act.-Prop. Debt Service'!AQ60</f>
        <v>0</v>
      </c>
      <c r="AI2" s="97">
        <f>SUM(B2:AH2)</f>
        <v>2829915</v>
      </c>
    </row>
    <row r="3" spans="1:35" ht="15">
      <c r="A3" s="95" t="str">
        <f>'Act.-Prop. Debt Service'!C61</f>
        <v>Net Exempt Tax-Supported Debt Service</v>
      </c>
      <c r="B3" s="97">
        <f>'Act.-Prop. Debt Service'!K61</f>
        <v>2727596.8636363638</v>
      </c>
      <c r="C3" s="97">
        <f>'Act.-Prop. Debt Service'!L61</f>
        <v>2822596.8636363638</v>
      </c>
      <c r="D3" s="97">
        <f>'Act.-Prop. Debt Service'!M61</f>
        <v>2716746.8636363638</v>
      </c>
      <c r="E3" s="97">
        <f>'Act.-Prop. Debt Service'!N61</f>
        <v>2615959.3636363638</v>
      </c>
      <c r="F3" s="97">
        <f>'Act.-Prop. Debt Service'!O61</f>
        <v>2511821.8636363638</v>
      </c>
      <c r="G3" s="97">
        <f>'Act.-Prop. Debt Service'!P61</f>
        <v>2405634.3636363638</v>
      </c>
      <c r="H3" s="97">
        <f>'Act.-Prop. Debt Service'!Q61</f>
        <v>2296344.3636363638</v>
      </c>
      <c r="I3" s="97">
        <f>'Act.-Prop. Debt Service'!R61</f>
        <v>2180259.3636363638</v>
      </c>
      <c r="J3" s="97">
        <f>'Act.-Prop. Debt Service'!S61</f>
        <v>1847105.6136363638</v>
      </c>
      <c r="K3" s="97">
        <f>'Act.-Prop. Debt Service'!T61</f>
        <v>2832847.5</v>
      </c>
      <c r="L3" s="97">
        <f>'Act.-Prop. Debt Service'!U61</f>
        <v>1645000</v>
      </c>
      <c r="M3" s="97">
        <f>'Act.-Prop. Debt Service'!V61</f>
        <v>1595207.5</v>
      </c>
      <c r="N3" s="97">
        <f>'Act.-Prop. Debt Service'!W61</f>
        <v>1544670</v>
      </c>
      <c r="O3" s="97">
        <f>'Act.-Prop. Debt Service'!X61</f>
        <v>1493287.5</v>
      </c>
      <c r="P3" s="97">
        <f>'Act.-Prop. Debt Service'!Y61</f>
        <v>1440810</v>
      </c>
      <c r="Q3" s="97">
        <f>'Act.-Prop. Debt Service'!Z61</f>
        <v>1387237.5</v>
      </c>
      <c r="R3" s="97">
        <f>'Act.-Prop. Debt Service'!AA61</f>
        <v>1332570</v>
      </c>
      <c r="S3" s="97">
        <f>'Act.-Prop. Debt Service'!AB61</f>
        <v>1275456.25</v>
      </c>
      <c r="T3" s="97">
        <f>'Act.-Prop. Debt Service'!AC61</f>
        <v>637325</v>
      </c>
      <c r="U3" s="97">
        <f>'Act.-Prop. Debt Service'!AD61</f>
        <v>108325</v>
      </c>
      <c r="V3" s="97">
        <f>'Act.-Prop. Debt Service'!AE61</f>
        <v>104200</v>
      </c>
      <c r="W3" s="97">
        <f>'Act.-Prop. Debt Service'!AF61</f>
        <v>0</v>
      </c>
      <c r="X3" s="97">
        <f>'Act.-Prop. Debt Service'!AG61</f>
        <v>0</v>
      </c>
      <c r="Y3" s="97">
        <f>'Act.-Prop. Debt Service'!AH61</f>
        <v>0</v>
      </c>
      <c r="Z3" s="97">
        <f>'Act.-Prop. Debt Service'!AI61</f>
        <v>0</v>
      </c>
      <c r="AA3" s="97">
        <f>'Act.-Prop. Debt Service'!AJ61</f>
        <v>0</v>
      </c>
      <c r="AB3" s="97">
        <f>'Act.-Prop. Debt Service'!AK61</f>
        <v>0</v>
      </c>
      <c r="AC3" s="97">
        <f>'Act.-Prop. Debt Service'!AL61</f>
        <v>0</v>
      </c>
      <c r="AD3" s="97">
        <f>'Act.-Prop. Debt Service'!AM61</f>
        <v>0</v>
      </c>
      <c r="AE3" s="97">
        <f>'Act.-Prop. Debt Service'!AN61</f>
        <v>0</v>
      </c>
      <c r="AF3" s="97">
        <f>'Act.-Prop. Debt Service'!AO61</f>
        <v>0</v>
      </c>
      <c r="AG3" s="97">
        <f>'Act.-Prop. Debt Service'!AP61</f>
        <v>0</v>
      </c>
      <c r="AH3" s="97">
        <f>'Act.-Prop. Debt Service'!AQ61</f>
        <v>0</v>
      </c>
      <c r="AI3" s="97">
        <f>SUM(B3:AH3)</f>
        <v>37521001.77272727</v>
      </c>
    </row>
    <row r="4" spans="1:35" ht="15">
      <c r="A4" s="95" t="str">
        <f>'Act.-Prop. Debt Service'!C62</f>
        <v>Net Non-Exempt Self-Supported Debt Service</v>
      </c>
      <c r="B4" s="97">
        <f>'Act.-Prop. Debt Service'!K62</f>
        <v>305700</v>
      </c>
      <c r="C4" s="97">
        <f>'Act.-Prop. Debt Service'!L62</f>
        <v>310550</v>
      </c>
      <c r="D4" s="97">
        <f>'Act.-Prop. Debt Service'!M62</f>
        <v>301550</v>
      </c>
      <c r="E4" s="97">
        <f>'Act.-Prop. Debt Service'!N62</f>
        <v>292500</v>
      </c>
      <c r="F4" s="97">
        <f>'Act.-Prop. Debt Service'!O62</f>
        <v>283350</v>
      </c>
      <c r="G4" s="97">
        <f>'Act.-Prop. Debt Service'!P62</f>
        <v>78750</v>
      </c>
      <c r="H4" s="97">
        <f>'Act.-Prop. Debt Service'!Q62</f>
        <v>65000</v>
      </c>
      <c r="I4" s="97">
        <f>'Act.-Prop. Debt Service'!R62</f>
        <v>65000</v>
      </c>
      <c r="J4" s="97">
        <f>'Act.-Prop. Debt Service'!S62</f>
        <v>65000</v>
      </c>
      <c r="K4" s="97">
        <f>'Act.-Prop. Debt Service'!T62</f>
        <v>0</v>
      </c>
      <c r="L4" s="97">
        <f>'Act.-Prop. Debt Service'!U62</f>
        <v>0</v>
      </c>
      <c r="M4" s="97">
        <f>'Act.-Prop. Debt Service'!V62</f>
        <v>0</v>
      </c>
      <c r="N4" s="97">
        <f>'Act.-Prop. Debt Service'!W62</f>
        <v>0</v>
      </c>
      <c r="O4" s="97">
        <f>'Act.-Prop. Debt Service'!X62</f>
        <v>0</v>
      </c>
      <c r="P4" s="97">
        <f>'Act.-Prop. Debt Service'!Y62</f>
        <v>0</v>
      </c>
      <c r="Q4" s="97">
        <f>'Act.-Prop. Debt Service'!Z62</f>
        <v>0</v>
      </c>
      <c r="R4" s="97">
        <f>'Act.-Prop. Debt Service'!AA62</f>
        <v>0</v>
      </c>
      <c r="S4" s="97">
        <f>'Act.-Prop. Debt Service'!AB62</f>
        <v>0</v>
      </c>
      <c r="T4" s="97">
        <f>'Act.-Prop. Debt Service'!AC62</f>
        <v>0</v>
      </c>
      <c r="U4" s="97">
        <f>'Act.-Prop. Debt Service'!AD62</f>
        <v>0</v>
      </c>
      <c r="V4" s="97">
        <f>'Act.-Prop. Debt Service'!AE62</f>
        <v>0</v>
      </c>
      <c r="W4" s="97">
        <f>'Act.-Prop. Debt Service'!AF62</f>
        <v>0</v>
      </c>
      <c r="X4" s="97">
        <f>'Act.-Prop. Debt Service'!AG62</f>
        <v>0</v>
      </c>
      <c r="Y4" s="97">
        <f>'Act.-Prop. Debt Service'!AH62</f>
        <v>0</v>
      </c>
      <c r="Z4" s="97">
        <f>'Act.-Prop. Debt Service'!AI62</f>
        <v>0</v>
      </c>
      <c r="AA4" s="97">
        <f>'Act.-Prop. Debt Service'!AJ62</f>
        <v>0</v>
      </c>
      <c r="AB4" s="97">
        <f>'Act.-Prop. Debt Service'!AK62</f>
        <v>0</v>
      </c>
      <c r="AC4" s="97">
        <f>'Act.-Prop. Debt Service'!AL62</f>
        <v>0</v>
      </c>
      <c r="AD4" s="97">
        <f>'Act.-Prop. Debt Service'!AM62</f>
        <v>0</v>
      </c>
      <c r="AE4" s="97">
        <f>'Act.-Prop. Debt Service'!AN62</f>
        <v>0</v>
      </c>
      <c r="AF4" s="97">
        <f>'Act.-Prop. Debt Service'!AO62</f>
        <v>0</v>
      </c>
      <c r="AG4" s="97">
        <f>'Act.-Prop. Debt Service'!AP62</f>
        <v>0</v>
      </c>
      <c r="AH4" s="97">
        <f>'Act.-Prop. Debt Service'!AQ62</f>
        <v>0</v>
      </c>
      <c r="AI4" s="97">
        <f>SUM(B4:AH4)</f>
        <v>1767400</v>
      </c>
    </row>
    <row r="5" spans="1:35" ht="15">
      <c r="A5" s="95" t="str">
        <f>'Act.-Prop. Debt Service'!C63</f>
        <v>Net Exempt Self-Supported Debt Service</v>
      </c>
      <c r="B5" s="97">
        <f>'Act.-Prop. Debt Service'!K63</f>
        <v>3170</v>
      </c>
      <c r="C5" s="97">
        <f>'Act.-Prop. Debt Service'!L63</f>
        <v>3170</v>
      </c>
      <c r="D5" s="97">
        <f>'Act.-Prop. Debt Service'!M63</f>
        <v>3170</v>
      </c>
      <c r="E5" s="97">
        <f>'Act.-Prop. Debt Service'!N63</f>
        <v>3170</v>
      </c>
      <c r="F5" s="97">
        <f>'Act.-Prop. Debt Service'!O63</f>
        <v>3170</v>
      </c>
      <c r="G5" s="97">
        <f>'Act.-Prop. Debt Service'!P63</f>
        <v>3191</v>
      </c>
      <c r="H5" s="97">
        <f>'Act.-Prop. Debt Service'!Q63</f>
        <v>3191</v>
      </c>
      <c r="I5" s="97">
        <f>'Act.-Prop. Debt Service'!R63</f>
        <v>3191</v>
      </c>
      <c r="J5" s="97">
        <f>'Act.-Prop. Debt Service'!S63</f>
        <v>3191</v>
      </c>
      <c r="K5" s="97">
        <f>'Act.-Prop. Debt Service'!T63</f>
        <v>3191</v>
      </c>
      <c r="L5" s="97">
        <f>'Act.-Prop. Debt Service'!U63</f>
        <v>3134</v>
      </c>
      <c r="M5" s="97">
        <f>'Act.-Prop. Debt Service'!V63</f>
        <v>3134</v>
      </c>
      <c r="N5" s="97">
        <f>'Act.-Prop. Debt Service'!W63</f>
        <v>3134</v>
      </c>
      <c r="O5" s="97">
        <f>'Act.-Prop. Debt Service'!X63</f>
        <v>3134</v>
      </c>
      <c r="P5" s="97">
        <f>'Act.-Prop. Debt Service'!Y63</f>
        <v>3134</v>
      </c>
      <c r="Q5" s="97">
        <f>'Act.-Prop. Debt Service'!Z63</f>
        <v>0</v>
      </c>
      <c r="R5" s="97">
        <f>'Act.-Prop. Debt Service'!AA63</f>
        <v>0</v>
      </c>
      <c r="S5" s="97">
        <f>'Act.-Prop. Debt Service'!AB63</f>
        <v>0</v>
      </c>
      <c r="T5" s="97">
        <f>'Act.-Prop. Debt Service'!AC63</f>
        <v>0</v>
      </c>
      <c r="U5" s="97">
        <f>'Act.-Prop. Debt Service'!AD63</f>
        <v>0</v>
      </c>
      <c r="V5" s="97">
        <f>'Act.-Prop. Debt Service'!AE63</f>
        <v>0</v>
      </c>
      <c r="W5" s="97">
        <f>'Act.-Prop. Debt Service'!AF63</f>
        <v>0</v>
      </c>
      <c r="X5" s="97">
        <f>'Act.-Prop. Debt Service'!AG63</f>
        <v>0</v>
      </c>
      <c r="Y5" s="97">
        <f>'Act.-Prop. Debt Service'!AH63</f>
        <v>0</v>
      </c>
      <c r="Z5" s="97">
        <f>'Act.-Prop. Debt Service'!AI63</f>
        <v>0</v>
      </c>
      <c r="AA5" s="97">
        <f>'Act.-Prop. Debt Service'!AJ63</f>
        <v>0</v>
      </c>
      <c r="AB5" s="97">
        <f>'Act.-Prop. Debt Service'!AK63</f>
        <v>0</v>
      </c>
      <c r="AC5" s="97">
        <f>'Act.-Prop. Debt Service'!AL63</f>
        <v>0</v>
      </c>
      <c r="AD5" s="97">
        <f>'Act.-Prop. Debt Service'!AM63</f>
        <v>0</v>
      </c>
      <c r="AE5" s="97">
        <f>'Act.-Prop. Debt Service'!AN63</f>
        <v>0</v>
      </c>
      <c r="AF5" s="97">
        <f>'Act.-Prop. Debt Service'!AO63</f>
        <v>0</v>
      </c>
      <c r="AG5" s="97">
        <f>'Act.-Prop. Debt Service'!AP63</f>
        <v>0</v>
      </c>
      <c r="AH5" s="97">
        <f>'Act.-Prop. Debt Service'!AQ63</f>
        <v>0</v>
      </c>
      <c r="AI5" s="97">
        <f>SUM(B5:AH5)</f>
        <v>47475</v>
      </c>
    </row>
    <row r="7" spans="2:35" s="2" customFormat="1" ht="15">
      <c r="B7" s="2">
        <f>B1</f>
        <v>2006</v>
      </c>
      <c r="C7" s="2">
        <f aca="true" t="shared" si="0" ref="C7:AI7">C1</f>
        <v>2007</v>
      </c>
      <c r="D7" s="2">
        <f t="shared" si="0"/>
        <v>2008</v>
      </c>
      <c r="E7" s="2">
        <f t="shared" si="0"/>
        <v>2009</v>
      </c>
      <c r="F7" s="2">
        <f t="shared" si="0"/>
        <v>2010</v>
      </c>
      <c r="G7" s="2">
        <f t="shared" si="0"/>
        <v>2011</v>
      </c>
      <c r="H7" s="2">
        <f t="shared" si="0"/>
        <v>2012</v>
      </c>
      <c r="I7" s="2">
        <f t="shared" si="0"/>
        <v>2013</v>
      </c>
      <c r="J7" s="2">
        <f t="shared" si="0"/>
        <v>2014</v>
      </c>
      <c r="K7" s="2">
        <f t="shared" si="0"/>
        <v>2015</v>
      </c>
      <c r="L7" s="2">
        <f t="shared" si="0"/>
        <v>2016</v>
      </c>
      <c r="M7" s="2">
        <f t="shared" si="0"/>
        <v>2017</v>
      </c>
      <c r="N7" s="2">
        <f t="shared" si="0"/>
        <v>2018</v>
      </c>
      <c r="O7" s="2">
        <f t="shared" si="0"/>
        <v>2019</v>
      </c>
      <c r="P7" s="2">
        <f t="shared" si="0"/>
        <v>2020</v>
      </c>
      <c r="Q7" s="2">
        <f t="shared" si="0"/>
        <v>2021</v>
      </c>
      <c r="R7" s="2">
        <f t="shared" si="0"/>
        <v>2022</v>
      </c>
      <c r="S7" s="2">
        <f t="shared" si="0"/>
        <v>2023</v>
      </c>
      <c r="T7" s="2">
        <f t="shared" si="0"/>
        <v>2024</v>
      </c>
      <c r="U7" s="2">
        <f t="shared" si="0"/>
        <v>2025</v>
      </c>
      <c r="V7" s="2">
        <f t="shared" si="0"/>
        <v>2026</v>
      </c>
      <c r="W7" s="2">
        <f t="shared" si="0"/>
        <v>2027</v>
      </c>
      <c r="X7" s="2">
        <f t="shared" si="0"/>
        <v>2028</v>
      </c>
      <c r="Y7" s="2">
        <f t="shared" si="0"/>
        <v>2029</v>
      </c>
      <c r="Z7" s="2">
        <f t="shared" si="0"/>
        <v>2030</v>
      </c>
      <c r="AA7" s="2">
        <f t="shared" si="0"/>
        <v>2031</v>
      </c>
      <c r="AB7" s="2">
        <f t="shared" si="0"/>
        <v>2032</v>
      </c>
      <c r="AC7" s="2">
        <f t="shared" si="0"/>
        <v>2033</v>
      </c>
      <c r="AD7" s="2">
        <f t="shared" si="0"/>
        <v>2034</v>
      </c>
      <c r="AE7" s="2">
        <f t="shared" si="0"/>
        <v>2035</v>
      </c>
      <c r="AF7" s="2">
        <f t="shared" si="0"/>
        <v>2036</v>
      </c>
      <c r="AG7" s="2">
        <f t="shared" si="0"/>
        <v>2037</v>
      </c>
      <c r="AH7" s="2">
        <f t="shared" si="0"/>
        <v>2038</v>
      </c>
      <c r="AI7" s="2" t="str">
        <f t="shared" si="0"/>
        <v>Total</v>
      </c>
    </row>
    <row r="8" spans="1:35" ht="15">
      <c r="A8" s="95" t="str">
        <f>A2</f>
        <v>Net Non-Exempt Tax-Supported Debt Service</v>
      </c>
      <c r="B8" s="97">
        <f>B2/1000</f>
        <v>301.84</v>
      </c>
      <c r="C8" s="97">
        <f aca="true" t="shared" si="1" ref="C8:V11">C2/1000</f>
        <v>387.0525</v>
      </c>
      <c r="D8" s="97">
        <f t="shared" si="1"/>
        <v>372.5025</v>
      </c>
      <c r="E8" s="97">
        <f t="shared" si="1"/>
        <v>353.29</v>
      </c>
      <c r="F8" s="97">
        <f t="shared" si="1"/>
        <v>335.215</v>
      </c>
      <c r="G8" s="97">
        <f t="shared" si="1"/>
        <v>317.215</v>
      </c>
      <c r="H8" s="97">
        <f t="shared" si="1"/>
        <v>74.19</v>
      </c>
      <c r="I8" s="97">
        <f t="shared" si="1"/>
        <v>72.19</v>
      </c>
      <c r="J8" s="97">
        <f t="shared" si="1"/>
        <v>70.19</v>
      </c>
      <c r="K8" s="97">
        <f t="shared" si="1"/>
        <v>57.69</v>
      </c>
      <c r="L8" s="97">
        <f t="shared" si="1"/>
        <v>56.09</v>
      </c>
      <c r="M8" s="97">
        <f t="shared" si="1"/>
        <v>54.45</v>
      </c>
      <c r="N8" s="97">
        <f t="shared" si="1"/>
        <v>52.85</v>
      </c>
      <c r="O8" s="97">
        <f t="shared" si="1"/>
        <v>51.25</v>
      </c>
      <c r="P8" s="97">
        <f t="shared" si="1"/>
        <v>49.65</v>
      </c>
      <c r="Q8" s="97">
        <f t="shared" si="1"/>
        <v>48.05</v>
      </c>
      <c r="R8" s="97">
        <f t="shared" si="1"/>
        <v>46.45</v>
      </c>
      <c r="S8" s="97">
        <f t="shared" si="1"/>
        <v>44.85</v>
      </c>
      <c r="T8" s="97">
        <f t="shared" si="1"/>
        <v>43.25</v>
      </c>
      <c r="U8" s="97">
        <f t="shared" si="1"/>
        <v>41.65</v>
      </c>
      <c r="V8" s="97">
        <f t="shared" si="1"/>
        <v>0</v>
      </c>
      <c r="W8" s="97">
        <f aca="true" t="shared" si="2" ref="W8:AH8">W2/1000</f>
        <v>0</v>
      </c>
      <c r="X8" s="97">
        <f t="shared" si="2"/>
        <v>0</v>
      </c>
      <c r="Y8" s="97">
        <f t="shared" si="2"/>
        <v>0</v>
      </c>
      <c r="Z8" s="97">
        <f t="shared" si="2"/>
        <v>0</v>
      </c>
      <c r="AA8" s="97">
        <f t="shared" si="2"/>
        <v>0</v>
      </c>
      <c r="AB8" s="97">
        <f t="shared" si="2"/>
        <v>0</v>
      </c>
      <c r="AC8" s="97">
        <f t="shared" si="2"/>
        <v>0</v>
      </c>
      <c r="AD8" s="97">
        <f t="shared" si="2"/>
        <v>0</v>
      </c>
      <c r="AE8" s="97">
        <f t="shared" si="2"/>
        <v>0</v>
      </c>
      <c r="AF8" s="97">
        <f t="shared" si="2"/>
        <v>0</v>
      </c>
      <c r="AG8" s="97">
        <f t="shared" si="2"/>
        <v>0</v>
      </c>
      <c r="AH8" s="97">
        <f t="shared" si="2"/>
        <v>0</v>
      </c>
      <c r="AI8" s="97">
        <f>SUM(B8:AH8)</f>
        <v>2829.915</v>
      </c>
    </row>
    <row r="9" spans="1:35" ht="15">
      <c r="A9" s="95" t="str">
        <f>A3</f>
        <v>Net Exempt Tax-Supported Debt Service</v>
      </c>
      <c r="B9" s="97">
        <f>B3/1000</f>
        <v>2727.5968636363637</v>
      </c>
      <c r="C9" s="97">
        <f aca="true" t="shared" si="3" ref="C9:Q9">C3/1000</f>
        <v>2822.5968636363637</v>
      </c>
      <c r="D9" s="97">
        <f t="shared" si="3"/>
        <v>2716.7468636363637</v>
      </c>
      <c r="E9" s="97">
        <f t="shared" si="3"/>
        <v>2615.959363636364</v>
      </c>
      <c r="F9" s="97">
        <f t="shared" si="3"/>
        <v>2511.8218636363636</v>
      </c>
      <c r="G9" s="97">
        <f t="shared" si="3"/>
        <v>2405.6343636363636</v>
      </c>
      <c r="H9" s="97">
        <f t="shared" si="3"/>
        <v>2296.3443636363636</v>
      </c>
      <c r="I9" s="97">
        <f t="shared" si="3"/>
        <v>2180.2593636363636</v>
      </c>
      <c r="J9" s="97">
        <f t="shared" si="3"/>
        <v>1847.1056136363638</v>
      </c>
      <c r="K9" s="97">
        <f t="shared" si="3"/>
        <v>2832.8475</v>
      </c>
      <c r="L9" s="97">
        <f t="shared" si="3"/>
        <v>1645</v>
      </c>
      <c r="M9" s="97">
        <f t="shared" si="3"/>
        <v>1595.2075</v>
      </c>
      <c r="N9" s="97">
        <f t="shared" si="3"/>
        <v>1544.67</v>
      </c>
      <c r="O9" s="97">
        <f t="shared" si="3"/>
        <v>1493.2875</v>
      </c>
      <c r="P9" s="97">
        <f t="shared" si="3"/>
        <v>1440.81</v>
      </c>
      <c r="Q9" s="97">
        <f t="shared" si="3"/>
        <v>1387.2375</v>
      </c>
      <c r="R9" s="97">
        <f t="shared" si="1"/>
        <v>1332.57</v>
      </c>
      <c r="S9" s="97">
        <f t="shared" si="1"/>
        <v>1275.45625</v>
      </c>
      <c r="T9" s="97">
        <f t="shared" si="1"/>
        <v>637.325</v>
      </c>
      <c r="U9" s="97">
        <f t="shared" si="1"/>
        <v>108.325</v>
      </c>
      <c r="V9" s="97">
        <f t="shared" si="1"/>
        <v>104.2</v>
      </c>
      <c r="W9" s="97">
        <f aca="true" t="shared" si="4" ref="W9:AH9">W3/1000</f>
        <v>0</v>
      </c>
      <c r="X9" s="97">
        <f t="shared" si="4"/>
        <v>0</v>
      </c>
      <c r="Y9" s="97">
        <f t="shared" si="4"/>
        <v>0</v>
      </c>
      <c r="Z9" s="97">
        <f t="shared" si="4"/>
        <v>0</v>
      </c>
      <c r="AA9" s="97">
        <f t="shared" si="4"/>
        <v>0</v>
      </c>
      <c r="AB9" s="97">
        <f t="shared" si="4"/>
        <v>0</v>
      </c>
      <c r="AC9" s="97">
        <f t="shared" si="4"/>
        <v>0</v>
      </c>
      <c r="AD9" s="97">
        <f t="shared" si="4"/>
        <v>0</v>
      </c>
      <c r="AE9" s="97">
        <f t="shared" si="4"/>
        <v>0</v>
      </c>
      <c r="AF9" s="97">
        <f t="shared" si="4"/>
        <v>0</v>
      </c>
      <c r="AG9" s="97">
        <f t="shared" si="4"/>
        <v>0</v>
      </c>
      <c r="AH9" s="97">
        <f t="shared" si="4"/>
        <v>0</v>
      </c>
      <c r="AI9" s="97">
        <f>SUM(B9:AH9)</f>
        <v>37521.001772727264</v>
      </c>
    </row>
    <row r="10" spans="1:35" ht="15">
      <c r="A10" s="95" t="str">
        <f>A4</f>
        <v>Net Non-Exempt Self-Supported Debt Service</v>
      </c>
      <c r="B10" s="97">
        <f>B4/1000</f>
        <v>305.7</v>
      </c>
      <c r="C10" s="97">
        <f t="shared" si="1"/>
        <v>310.55</v>
      </c>
      <c r="D10" s="97">
        <f t="shared" si="1"/>
        <v>301.55</v>
      </c>
      <c r="E10" s="97">
        <f t="shared" si="1"/>
        <v>292.5</v>
      </c>
      <c r="F10" s="97">
        <f t="shared" si="1"/>
        <v>283.35</v>
      </c>
      <c r="G10" s="97">
        <f t="shared" si="1"/>
        <v>78.75</v>
      </c>
      <c r="H10" s="97">
        <f t="shared" si="1"/>
        <v>65</v>
      </c>
      <c r="I10" s="97">
        <f t="shared" si="1"/>
        <v>65</v>
      </c>
      <c r="J10" s="97">
        <f t="shared" si="1"/>
        <v>65</v>
      </c>
      <c r="K10" s="97">
        <f t="shared" si="1"/>
        <v>0</v>
      </c>
      <c r="L10" s="97">
        <f t="shared" si="1"/>
        <v>0</v>
      </c>
      <c r="M10" s="97">
        <f t="shared" si="1"/>
        <v>0</v>
      </c>
      <c r="N10" s="97">
        <f t="shared" si="1"/>
        <v>0</v>
      </c>
      <c r="O10" s="97">
        <f t="shared" si="1"/>
        <v>0</v>
      </c>
      <c r="P10" s="97">
        <f t="shared" si="1"/>
        <v>0</v>
      </c>
      <c r="Q10" s="97">
        <f t="shared" si="1"/>
        <v>0</v>
      </c>
      <c r="R10" s="97">
        <f t="shared" si="1"/>
        <v>0</v>
      </c>
      <c r="S10" s="97">
        <f t="shared" si="1"/>
        <v>0</v>
      </c>
      <c r="T10" s="97">
        <f t="shared" si="1"/>
        <v>0</v>
      </c>
      <c r="U10" s="97">
        <f t="shared" si="1"/>
        <v>0</v>
      </c>
      <c r="V10" s="97">
        <f t="shared" si="1"/>
        <v>0</v>
      </c>
      <c r="W10" s="97">
        <f aca="true" t="shared" si="5" ref="W10:AH10">W4/1000</f>
        <v>0</v>
      </c>
      <c r="X10" s="97">
        <f t="shared" si="5"/>
        <v>0</v>
      </c>
      <c r="Y10" s="97">
        <f t="shared" si="5"/>
        <v>0</v>
      </c>
      <c r="Z10" s="97">
        <f t="shared" si="5"/>
        <v>0</v>
      </c>
      <c r="AA10" s="97">
        <f t="shared" si="5"/>
        <v>0</v>
      </c>
      <c r="AB10" s="97">
        <f t="shared" si="5"/>
        <v>0</v>
      </c>
      <c r="AC10" s="97">
        <f t="shared" si="5"/>
        <v>0</v>
      </c>
      <c r="AD10" s="97">
        <f t="shared" si="5"/>
        <v>0</v>
      </c>
      <c r="AE10" s="97">
        <f t="shared" si="5"/>
        <v>0</v>
      </c>
      <c r="AF10" s="97">
        <f t="shared" si="5"/>
        <v>0</v>
      </c>
      <c r="AG10" s="97">
        <f t="shared" si="5"/>
        <v>0</v>
      </c>
      <c r="AH10" s="97">
        <f t="shared" si="5"/>
        <v>0</v>
      </c>
      <c r="AI10" s="97">
        <f>SUM(B10:AH10)</f>
        <v>1767.4</v>
      </c>
    </row>
    <row r="11" spans="1:35" ht="15">
      <c r="A11" s="95" t="str">
        <f>A5</f>
        <v>Net Exempt Self-Supported Debt Service</v>
      </c>
      <c r="B11" s="97">
        <f>B5/1000</f>
        <v>3.17</v>
      </c>
      <c r="C11" s="97">
        <f t="shared" si="1"/>
        <v>3.17</v>
      </c>
      <c r="D11" s="97">
        <f t="shared" si="1"/>
        <v>3.17</v>
      </c>
      <c r="E11" s="97">
        <f t="shared" si="1"/>
        <v>3.17</v>
      </c>
      <c r="F11" s="97">
        <f t="shared" si="1"/>
        <v>3.17</v>
      </c>
      <c r="G11" s="97">
        <f t="shared" si="1"/>
        <v>3.191</v>
      </c>
      <c r="H11" s="97">
        <f t="shared" si="1"/>
        <v>3.191</v>
      </c>
      <c r="I11" s="97">
        <f t="shared" si="1"/>
        <v>3.191</v>
      </c>
      <c r="J11" s="97">
        <f t="shared" si="1"/>
        <v>3.191</v>
      </c>
      <c r="K11" s="97">
        <f t="shared" si="1"/>
        <v>3.191</v>
      </c>
      <c r="L11" s="97">
        <f t="shared" si="1"/>
        <v>3.134</v>
      </c>
      <c r="M11" s="97">
        <f t="shared" si="1"/>
        <v>3.134</v>
      </c>
      <c r="N11" s="97">
        <f t="shared" si="1"/>
        <v>3.134</v>
      </c>
      <c r="O11" s="97">
        <f t="shared" si="1"/>
        <v>3.134</v>
      </c>
      <c r="P11" s="97">
        <f t="shared" si="1"/>
        <v>3.134</v>
      </c>
      <c r="Q11" s="97">
        <f t="shared" si="1"/>
        <v>0</v>
      </c>
      <c r="R11" s="97">
        <f t="shared" si="1"/>
        <v>0</v>
      </c>
      <c r="S11" s="97">
        <f t="shared" si="1"/>
        <v>0</v>
      </c>
      <c r="T11" s="97">
        <f t="shared" si="1"/>
        <v>0</v>
      </c>
      <c r="U11" s="97">
        <f t="shared" si="1"/>
        <v>0</v>
      </c>
      <c r="V11" s="97">
        <f t="shared" si="1"/>
        <v>0</v>
      </c>
      <c r="W11" s="97">
        <f aca="true" t="shared" si="6" ref="W11:AH11">W5/1000</f>
        <v>0</v>
      </c>
      <c r="X11" s="97">
        <f t="shared" si="6"/>
        <v>0</v>
      </c>
      <c r="Y11" s="97">
        <f t="shared" si="6"/>
        <v>0</v>
      </c>
      <c r="Z11" s="97">
        <f t="shared" si="6"/>
        <v>0</v>
      </c>
      <c r="AA11" s="97">
        <f t="shared" si="6"/>
        <v>0</v>
      </c>
      <c r="AB11" s="97">
        <f t="shared" si="6"/>
        <v>0</v>
      </c>
      <c r="AC11" s="97">
        <f t="shared" si="6"/>
        <v>0</v>
      </c>
      <c r="AD11" s="97">
        <f t="shared" si="6"/>
        <v>0</v>
      </c>
      <c r="AE11" s="97">
        <f t="shared" si="6"/>
        <v>0</v>
      </c>
      <c r="AF11" s="97">
        <f t="shared" si="6"/>
        <v>0</v>
      </c>
      <c r="AG11" s="97">
        <f t="shared" si="6"/>
        <v>0</v>
      </c>
      <c r="AH11" s="97">
        <f t="shared" si="6"/>
        <v>0</v>
      </c>
      <c r="AI11" s="97">
        <f>SUM(B11:AH11)</f>
        <v>47.474999999999994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"/>
  <sheetViews>
    <sheetView zoomScale="75" zoomScaleNormal="75" workbookViewId="0" topLeftCell="A7">
      <selection activeCell="H25" sqref="H25"/>
    </sheetView>
  </sheetViews>
  <sheetFormatPr defaultColWidth="8.88671875" defaultRowHeight="15"/>
  <cols>
    <col min="1" max="1" width="38.4453125" style="0" bestFit="1" customWidth="1"/>
    <col min="2" max="14" width="12.88671875" style="0" bestFit="1" customWidth="1"/>
    <col min="15" max="19" width="13.99609375" style="0" bestFit="1" customWidth="1"/>
    <col min="20" max="34" width="12.88671875" style="0" bestFit="1" customWidth="1"/>
    <col min="35" max="37" width="12.88671875" style="0" customWidth="1"/>
    <col min="38" max="40" width="12.88671875" style="0" hidden="1" customWidth="1"/>
    <col min="41" max="41" width="15.10546875" style="0" bestFit="1" customWidth="1"/>
  </cols>
  <sheetData>
    <row r="1" spans="2:41" s="2" customFormat="1" ht="15">
      <c r="B1" s="2">
        <f>'Act.-Prop. Debt Service'!K7</f>
        <v>2006</v>
      </c>
      <c r="C1" s="2">
        <f>'Act.-Prop. Debt Service'!L7</f>
        <v>2007</v>
      </c>
      <c r="D1" s="2">
        <f>'Act.-Prop. Debt Service'!M7</f>
        <v>2008</v>
      </c>
      <c r="E1" s="2">
        <f>'Act.-Prop. Debt Service'!N7</f>
        <v>2009</v>
      </c>
      <c r="F1" s="2">
        <f>'Act.-Prop. Debt Service'!O7</f>
        <v>2010</v>
      </c>
      <c r="G1" s="2">
        <f>'Act.-Prop. Debt Service'!P7</f>
        <v>2011</v>
      </c>
      <c r="H1" s="2">
        <f>'Act.-Prop. Debt Service'!Q7</f>
        <v>2012</v>
      </c>
      <c r="I1" s="2">
        <f>'Act.-Prop. Debt Service'!R7</f>
        <v>2013</v>
      </c>
      <c r="J1" s="2">
        <f>'Act.-Prop. Debt Service'!S7</f>
        <v>2014</v>
      </c>
      <c r="K1" s="2">
        <f>'Act.-Prop. Debt Service'!T7</f>
        <v>2015</v>
      </c>
      <c r="L1" s="2">
        <f>'Act.-Prop. Debt Service'!U7</f>
        <v>2016</v>
      </c>
      <c r="M1" s="2">
        <f>'Act.-Prop. Debt Service'!V7</f>
        <v>2017</v>
      </c>
      <c r="N1" s="2">
        <f>'Act.-Prop. Debt Service'!W7</f>
        <v>2018</v>
      </c>
      <c r="O1" s="2">
        <f>'Act.-Prop. Debt Service'!X7</f>
        <v>2019</v>
      </c>
      <c r="P1" s="2">
        <f>'Act.-Prop. Debt Service'!Y7</f>
        <v>2020</v>
      </c>
      <c r="Q1" s="2">
        <f>'Act.-Prop. Debt Service'!Z7</f>
        <v>2021</v>
      </c>
      <c r="R1" s="2">
        <f>'Act.-Prop. Debt Service'!AA7</f>
        <v>2022</v>
      </c>
      <c r="S1" s="2">
        <f>'Act.-Prop. Debt Service'!AB7</f>
        <v>2023</v>
      </c>
      <c r="T1" s="2">
        <f>'Act.-Prop. Debt Service'!AC7</f>
        <v>2024</v>
      </c>
      <c r="U1" s="2">
        <f>'Act.-Prop. Debt Service'!AD7</f>
        <v>2025</v>
      </c>
      <c r="V1" s="2">
        <f>'Act.-Prop. Debt Service'!AE7</f>
        <v>2026</v>
      </c>
      <c r="W1" s="2">
        <f>'Act.-Prop. Debt Service'!AF7</f>
        <v>2027</v>
      </c>
      <c r="X1" s="2">
        <f>'Act.-Prop. Debt Service'!AG7</f>
        <v>2028</v>
      </c>
      <c r="Y1" s="2">
        <f>'Act.-Prop. Debt Service'!AH7</f>
        <v>2029</v>
      </c>
      <c r="Z1" s="2">
        <f>'Act.-Prop. Debt Service'!AI7</f>
        <v>2030</v>
      </c>
      <c r="AA1" s="2">
        <f>'Act.-Prop. Debt Service'!AJ7</f>
        <v>2031</v>
      </c>
      <c r="AB1" s="2">
        <f>'Act.-Prop. Debt Service'!AK7</f>
        <v>2032</v>
      </c>
      <c r="AC1" s="2">
        <f>'Act.-Prop. Debt Service'!AL7</f>
        <v>2033</v>
      </c>
      <c r="AD1" s="2">
        <f>'Act.-Prop. Debt Service'!AM7</f>
        <v>2034</v>
      </c>
      <c r="AE1" s="2">
        <f>'Act.-Prop. Debt Service'!AN7</f>
        <v>2035</v>
      </c>
      <c r="AF1" s="2">
        <f>'Act.-Prop. Debt Service'!AO7</f>
        <v>2036</v>
      </c>
      <c r="AG1" s="2">
        <f>'Act.-Prop. Debt Service'!AP7</f>
        <v>2037</v>
      </c>
      <c r="AH1" s="2">
        <f>'Act.-Prop. Debt Service'!AQ7</f>
        <v>2038</v>
      </c>
      <c r="AI1" s="2">
        <f>'Act.-Prop. Debt Service'!AR7</f>
        <v>2039</v>
      </c>
      <c r="AJ1" s="2">
        <f>'Act.-Prop. Debt Service'!AS7</f>
        <v>2040</v>
      </c>
      <c r="AK1" s="2">
        <f>'Act.-Prop. Debt Service'!AT7</f>
        <v>2041</v>
      </c>
      <c r="AL1" s="2">
        <f>'Act.-Prop. Debt Service'!AU7</f>
        <v>2042</v>
      </c>
      <c r="AO1" s="2" t="str">
        <f>'Act.-Prop. Debt Service'!AV7</f>
        <v>Total</v>
      </c>
    </row>
    <row r="2" spans="1:41" ht="15">
      <c r="A2" s="95" t="str">
        <f>'Act.-Prop. Debt Service'!E124</f>
        <v>Actual Net Debt Service</v>
      </c>
      <c r="B2" s="97">
        <f>'Act.-Prop. Debt Service'!K124</f>
        <v>3338306.8636363638</v>
      </c>
      <c r="C2" s="97">
        <f>'Act.-Prop. Debt Service'!L124</f>
        <v>3523369.3636363638</v>
      </c>
      <c r="D2" s="97">
        <f>'Act.-Prop. Debt Service'!M124</f>
        <v>3393969.3636363638</v>
      </c>
      <c r="E2" s="97">
        <f>'Act.-Prop. Debt Service'!N124</f>
        <v>3264919.3636363638</v>
      </c>
      <c r="F2" s="97">
        <f>'Act.-Prop. Debt Service'!O124</f>
        <v>3133556.8636363638</v>
      </c>
      <c r="G2" s="97">
        <f>'Act.-Prop. Debt Service'!P124</f>
        <v>2804790.3636363638</v>
      </c>
      <c r="H2" s="97">
        <f>'Act.-Prop. Debt Service'!Q124</f>
        <v>2438725.3636363638</v>
      </c>
      <c r="I2" s="97">
        <f>'Act.-Prop. Debt Service'!R124</f>
        <v>2320640.3636363638</v>
      </c>
      <c r="J2" s="97">
        <f>'Act.-Prop. Debt Service'!S124</f>
        <v>1985486.6136363638</v>
      </c>
      <c r="K2" s="97">
        <f>'Act.-Prop. Debt Service'!T124</f>
        <v>2893728.5</v>
      </c>
      <c r="L2" s="97">
        <f>'Act.-Prop. Debt Service'!U124</f>
        <v>1704224</v>
      </c>
      <c r="M2" s="97">
        <f>'Act.-Prop. Debt Service'!V124</f>
        <v>1652791.5</v>
      </c>
      <c r="N2" s="97">
        <f>'Act.-Prop. Debt Service'!W124</f>
        <v>1600654</v>
      </c>
      <c r="O2" s="97">
        <f>'Act.-Prop. Debt Service'!X124</f>
        <v>1547671.5</v>
      </c>
      <c r="P2" s="97">
        <f>'Act.-Prop. Debt Service'!Y124</f>
        <v>1493594</v>
      </c>
      <c r="Q2" s="97">
        <f>'Act.-Prop. Debt Service'!Z124</f>
        <v>1435287.5</v>
      </c>
      <c r="R2" s="97">
        <f>'Act.-Prop. Debt Service'!AA124</f>
        <v>1379020</v>
      </c>
      <c r="S2" s="97">
        <f>'Act.-Prop. Debt Service'!AB124</f>
        <v>1320306.25</v>
      </c>
      <c r="T2" s="97">
        <f>'Act.-Prop. Debt Service'!AC124</f>
        <v>680575</v>
      </c>
      <c r="U2" s="97">
        <f>'Act.-Prop. Debt Service'!AD124</f>
        <v>149975</v>
      </c>
      <c r="V2" s="97">
        <f>'Act.-Prop. Debt Service'!AE124</f>
        <v>104200</v>
      </c>
      <c r="W2" s="97">
        <f>'Act.-Prop. Debt Service'!AF124</f>
        <v>0</v>
      </c>
      <c r="X2" s="97">
        <f>'Act.-Prop. Debt Service'!AG124</f>
        <v>0</v>
      </c>
      <c r="Y2" s="97">
        <f>'Act.-Prop. Debt Service'!AH124</f>
        <v>0</v>
      </c>
      <c r="Z2" s="97">
        <f>'Act.-Prop. Debt Service'!AI124</f>
        <v>0</v>
      </c>
      <c r="AA2" s="97">
        <f>'Act.-Prop. Debt Service'!AJ124</f>
        <v>0</v>
      </c>
      <c r="AB2" s="97">
        <f>'Act.-Prop. Debt Service'!AK124</f>
        <v>0</v>
      </c>
      <c r="AC2" s="97">
        <f>'Act.-Prop. Debt Service'!AL124</f>
        <v>0</v>
      </c>
      <c r="AD2" s="97">
        <f>'Act.-Prop. Debt Service'!AM124</f>
        <v>0</v>
      </c>
      <c r="AE2" s="97">
        <f>'Act.-Prop. Debt Service'!AN124</f>
        <v>0</v>
      </c>
      <c r="AF2" s="97">
        <f>'Act.-Prop. Debt Service'!AO124</f>
        <v>0</v>
      </c>
      <c r="AG2" s="97">
        <f>'Act.-Prop. Debt Service'!AP124</f>
        <v>0</v>
      </c>
      <c r="AH2" s="97">
        <f>'Act.-Prop. Debt Service'!AQ124</f>
        <v>0</v>
      </c>
      <c r="AI2" s="97">
        <f>'Act.-Prop. Debt Service'!AR124</f>
        <v>0</v>
      </c>
      <c r="AJ2" s="97">
        <f>'Act.-Prop. Debt Service'!AS124</f>
        <v>0</v>
      </c>
      <c r="AK2" s="97">
        <f>'Act.-Prop. Debt Service'!AT124</f>
        <v>0</v>
      </c>
      <c r="AL2" s="97">
        <f>'Act.-Prop. Debt Service'!AU124</f>
        <v>0</v>
      </c>
      <c r="AM2" s="97"/>
      <c r="AN2" s="97"/>
      <c r="AO2" s="97">
        <f>SUM(B2:AK2)</f>
        <v>42165791.77272727</v>
      </c>
    </row>
    <row r="3" spans="1:41" ht="15">
      <c r="A3" s="95" t="str">
        <f>'Act.-Prop. Debt Service'!E125</f>
        <v>Projected Net Debt Service</v>
      </c>
      <c r="B3" s="97">
        <f>'Act.-Prop. Debt Service'!K125</f>
        <v>0</v>
      </c>
      <c r="C3" s="97">
        <f>'Act.-Prop. Debt Service'!L125</f>
        <v>106250</v>
      </c>
      <c r="D3" s="97">
        <f>'Act.-Prop. Debt Service'!M125</f>
        <v>1171510</v>
      </c>
      <c r="E3" s="97">
        <f>'Act.-Prop. Debt Service'!N125</f>
        <v>1134175</v>
      </c>
      <c r="F3" s="97">
        <f>'Act.-Prop. Debt Service'!O125</f>
        <v>3819975</v>
      </c>
      <c r="G3" s="97">
        <f>'Act.-Prop. Debt Service'!P125</f>
        <v>3728175</v>
      </c>
      <c r="H3" s="97">
        <f>'Act.-Prop. Debt Service'!Q125</f>
        <v>3411375</v>
      </c>
      <c r="I3" s="97">
        <f>'Act.-Prop. Debt Service'!R125</f>
        <v>3324700</v>
      </c>
      <c r="J3" s="97">
        <f>'Act.-Prop. Debt Service'!S125</f>
        <v>3243250</v>
      </c>
      <c r="K3" s="97">
        <f>'Act.-Prop. Debt Service'!T125</f>
        <v>3161800</v>
      </c>
      <c r="L3" s="97">
        <f>'Act.-Prop. Debt Service'!U125</f>
        <v>3080350</v>
      </c>
      <c r="M3" s="97">
        <f>'Act.-Prop. Debt Service'!V125</f>
        <v>8659900</v>
      </c>
      <c r="N3" s="97">
        <f>'Act.-Prop. Debt Service'!W125</f>
        <v>8209925</v>
      </c>
      <c r="O3" s="97">
        <f>'Act.-Prop. Debt Service'!X125</f>
        <v>8015975</v>
      </c>
      <c r="P3" s="97">
        <f>'Act.-Prop. Debt Service'!Y125</f>
        <v>7822025</v>
      </c>
      <c r="Q3" s="97">
        <f>'Act.-Prop. Debt Service'!Z125</f>
        <v>7628075</v>
      </c>
      <c r="R3" s="97">
        <f>'Act.-Prop. Debt Service'!AA125</f>
        <v>10474125</v>
      </c>
      <c r="S3" s="97">
        <f>'Act.-Prop. Debt Service'!AB125</f>
        <v>10208175</v>
      </c>
      <c r="T3" s="97">
        <f>'Act.-Prop. Debt Service'!AC125</f>
        <v>9942225</v>
      </c>
      <c r="U3" s="97">
        <f>'Act.-Prop. Debt Service'!AD125</f>
        <v>9676275</v>
      </c>
      <c r="V3" s="97">
        <f>'Act.-Prop. Debt Service'!AE125</f>
        <v>9410325</v>
      </c>
      <c r="W3" s="97">
        <f>'Act.-Prop. Debt Service'!AF125</f>
        <v>9139375</v>
      </c>
      <c r="X3" s="97">
        <f>'Act.-Prop. Debt Service'!AG125</f>
        <v>8588650</v>
      </c>
      <c r="Y3" s="97">
        <f>'Act.-Prop. Debt Service'!AH125</f>
        <v>8335750</v>
      </c>
      <c r="Z3" s="97">
        <f>'Act.-Prop. Debt Service'!AI125</f>
        <v>8082850</v>
      </c>
      <c r="AA3" s="97">
        <f>'Act.-Prop. Debt Service'!AJ125</f>
        <v>7829950</v>
      </c>
      <c r="AB3" s="97">
        <f>'Act.-Prop. Debt Service'!AK125</f>
        <v>7577050</v>
      </c>
      <c r="AC3" s="97">
        <f>'Act.-Prop. Debt Service'!AL125</f>
        <v>7324150</v>
      </c>
      <c r="AD3" s="97">
        <f>'Act.-Prop. Debt Service'!AM125</f>
        <v>7071250</v>
      </c>
      <c r="AE3" s="97">
        <f>'Act.-Prop. Debt Service'!AN125</f>
        <v>5538350</v>
      </c>
      <c r="AF3" s="97">
        <f>'Act.-Prop. Debt Service'!AO125</f>
        <v>5343050</v>
      </c>
      <c r="AG3" s="97">
        <f>'Act.-Prop. Debt Service'!AP125</f>
        <v>4397750</v>
      </c>
      <c r="AH3" s="97">
        <f>'Act.-Prop. Debt Service'!AQ125</f>
        <v>4236200</v>
      </c>
      <c r="AI3" s="97">
        <f>'Act.-Prop. Debt Service'!AR125</f>
        <v>4074650</v>
      </c>
      <c r="AJ3" s="97">
        <f>'Act.-Prop. Debt Service'!AS125</f>
        <v>3913100</v>
      </c>
      <c r="AK3" s="97">
        <f>'Act.-Prop. Debt Service'!AT125</f>
        <v>3751550</v>
      </c>
      <c r="AL3" s="97">
        <f>'Act.-Prop. Debt Service'!AU125</f>
        <v>0</v>
      </c>
      <c r="AM3" s="97"/>
      <c r="AN3" s="97"/>
      <c r="AO3" s="97">
        <f>SUM(B3:AK3)</f>
        <v>211432260</v>
      </c>
    </row>
    <row r="5" spans="2:41" s="2" customFormat="1" ht="15">
      <c r="B5" s="2">
        <f aca="true" t="shared" si="0" ref="B5:AO5">B1</f>
        <v>2006</v>
      </c>
      <c r="C5" s="2">
        <f t="shared" si="0"/>
        <v>2007</v>
      </c>
      <c r="D5" s="2">
        <f t="shared" si="0"/>
        <v>2008</v>
      </c>
      <c r="E5" s="2">
        <f t="shared" si="0"/>
        <v>2009</v>
      </c>
      <c r="F5" s="2">
        <f t="shared" si="0"/>
        <v>2010</v>
      </c>
      <c r="G5" s="2">
        <f t="shared" si="0"/>
        <v>2011</v>
      </c>
      <c r="H5" s="2">
        <f t="shared" si="0"/>
        <v>2012</v>
      </c>
      <c r="I5" s="2">
        <f t="shared" si="0"/>
        <v>2013</v>
      </c>
      <c r="J5" s="2">
        <f t="shared" si="0"/>
        <v>2014</v>
      </c>
      <c r="K5" s="2">
        <f t="shared" si="0"/>
        <v>2015</v>
      </c>
      <c r="L5" s="2">
        <f t="shared" si="0"/>
        <v>2016</v>
      </c>
      <c r="M5" s="2">
        <f t="shared" si="0"/>
        <v>2017</v>
      </c>
      <c r="N5" s="2">
        <f t="shared" si="0"/>
        <v>2018</v>
      </c>
      <c r="O5" s="2">
        <f t="shared" si="0"/>
        <v>2019</v>
      </c>
      <c r="P5" s="2">
        <f t="shared" si="0"/>
        <v>2020</v>
      </c>
      <c r="Q5" s="2">
        <f t="shared" si="0"/>
        <v>2021</v>
      </c>
      <c r="R5" s="2">
        <f t="shared" si="0"/>
        <v>2022</v>
      </c>
      <c r="S5" s="2">
        <f t="shared" si="0"/>
        <v>2023</v>
      </c>
      <c r="T5" s="2">
        <f t="shared" si="0"/>
        <v>2024</v>
      </c>
      <c r="U5" s="2">
        <f t="shared" si="0"/>
        <v>2025</v>
      </c>
      <c r="V5" s="2">
        <f t="shared" si="0"/>
        <v>2026</v>
      </c>
      <c r="W5" s="2">
        <f t="shared" si="0"/>
        <v>2027</v>
      </c>
      <c r="X5" s="2">
        <f t="shared" si="0"/>
        <v>2028</v>
      </c>
      <c r="Y5" s="2">
        <f t="shared" si="0"/>
        <v>2029</v>
      </c>
      <c r="Z5" s="2">
        <f t="shared" si="0"/>
        <v>2030</v>
      </c>
      <c r="AA5" s="2">
        <f t="shared" si="0"/>
        <v>2031</v>
      </c>
      <c r="AB5" s="2">
        <f t="shared" si="0"/>
        <v>2032</v>
      </c>
      <c r="AC5" s="2">
        <f t="shared" si="0"/>
        <v>2033</v>
      </c>
      <c r="AD5" s="2">
        <f t="shared" si="0"/>
        <v>2034</v>
      </c>
      <c r="AE5" s="2">
        <f t="shared" si="0"/>
        <v>2035</v>
      </c>
      <c r="AF5" s="2">
        <f t="shared" si="0"/>
        <v>2036</v>
      </c>
      <c r="AG5" s="2">
        <f t="shared" si="0"/>
        <v>2037</v>
      </c>
      <c r="AH5" s="2">
        <f t="shared" si="0"/>
        <v>2038</v>
      </c>
      <c r="AI5" s="2">
        <f>AI1</f>
        <v>2039</v>
      </c>
      <c r="AJ5" s="2">
        <f>AJ1</f>
        <v>2040</v>
      </c>
      <c r="AK5" s="2">
        <f>AK1</f>
        <v>2041</v>
      </c>
      <c r="AL5" s="2">
        <f>AL1</f>
        <v>2042</v>
      </c>
      <c r="AO5" s="2" t="str">
        <f t="shared" si="0"/>
        <v>Total</v>
      </c>
    </row>
    <row r="6" spans="1:41" ht="15">
      <c r="A6" s="95" t="str">
        <f>A2</f>
        <v>Actual Net Debt Service</v>
      </c>
      <c r="B6" s="97">
        <f aca="true" t="shared" si="1" ref="B6:AH6">B2/1000</f>
        <v>3338.3068636363637</v>
      </c>
      <c r="C6" s="97">
        <f t="shared" si="1"/>
        <v>3523.3693636363637</v>
      </c>
      <c r="D6" s="97">
        <f t="shared" si="1"/>
        <v>3393.9693636363636</v>
      </c>
      <c r="E6" s="97">
        <f t="shared" si="1"/>
        <v>3264.919363636364</v>
      </c>
      <c r="F6" s="97">
        <f t="shared" si="1"/>
        <v>3133.5568636363637</v>
      </c>
      <c r="G6" s="97">
        <f t="shared" si="1"/>
        <v>2804.790363636364</v>
      </c>
      <c r="H6" s="97">
        <f t="shared" si="1"/>
        <v>2438.725363636364</v>
      </c>
      <c r="I6" s="97">
        <f t="shared" si="1"/>
        <v>2320.640363636364</v>
      </c>
      <c r="J6" s="97">
        <f t="shared" si="1"/>
        <v>1985.4866136363637</v>
      </c>
      <c r="K6" s="97">
        <f t="shared" si="1"/>
        <v>2893.7285</v>
      </c>
      <c r="L6" s="97">
        <f t="shared" si="1"/>
        <v>1704.224</v>
      </c>
      <c r="M6" s="97">
        <f t="shared" si="1"/>
        <v>1652.7915</v>
      </c>
      <c r="N6" s="97">
        <f t="shared" si="1"/>
        <v>1600.654</v>
      </c>
      <c r="O6" s="97">
        <f t="shared" si="1"/>
        <v>1547.6715</v>
      </c>
      <c r="P6" s="97">
        <f t="shared" si="1"/>
        <v>1493.594</v>
      </c>
      <c r="Q6" s="97">
        <f t="shared" si="1"/>
        <v>1435.2875</v>
      </c>
      <c r="R6" s="97">
        <f t="shared" si="1"/>
        <v>1379.02</v>
      </c>
      <c r="S6" s="97">
        <f t="shared" si="1"/>
        <v>1320.30625</v>
      </c>
      <c r="T6" s="97">
        <f t="shared" si="1"/>
        <v>680.575</v>
      </c>
      <c r="U6" s="97">
        <f t="shared" si="1"/>
        <v>149.975</v>
      </c>
      <c r="V6" s="97">
        <f t="shared" si="1"/>
        <v>104.2</v>
      </c>
      <c r="W6" s="97">
        <f t="shared" si="1"/>
        <v>0</v>
      </c>
      <c r="X6" s="97">
        <f t="shared" si="1"/>
        <v>0</v>
      </c>
      <c r="Y6" s="97">
        <f t="shared" si="1"/>
        <v>0</v>
      </c>
      <c r="Z6" s="97">
        <f t="shared" si="1"/>
        <v>0</v>
      </c>
      <c r="AA6" s="97">
        <f t="shared" si="1"/>
        <v>0</v>
      </c>
      <c r="AB6" s="97">
        <f t="shared" si="1"/>
        <v>0</v>
      </c>
      <c r="AC6" s="97">
        <f t="shared" si="1"/>
        <v>0</v>
      </c>
      <c r="AD6" s="97">
        <f t="shared" si="1"/>
        <v>0</v>
      </c>
      <c r="AE6" s="97">
        <f t="shared" si="1"/>
        <v>0</v>
      </c>
      <c r="AF6" s="97">
        <f t="shared" si="1"/>
        <v>0</v>
      </c>
      <c r="AG6" s="97">
        <f t="shared" si="1"/>
        <v>0</v>
      </c>
      <c r="AH6" s="97">
        <f t="shared" si="1"/>
        <v>0</v>
      </c>
      <c r="AI6" s="97">
        <f>AI2/1000</f>
        <v>0</v>
      </c>
      <c r="AJ6" s="97">
        <f>AJ2/1000</f>
        <v>0</v>
      </c>
      <c r="AK6" s="97">
        <f>AK2/1000</f>
        <v>0</v>
      </c>
      <c r="AL6" s="97">
        <f>AL2/1000</f>
        <v>0</v>
      </c>
      <c r="AM6" s="97"/>
      <c r="AN6" s="97"/>
      <c r="AO6" s="97">
        <f>SUM(B6:AK6)</f>
        <v>42165.79177272726</v>
      </c>
    </row>
    <row r="7" spans="1:41" ht="15">
      <c r="A7" s="95" t="str">
        <f>A3</f>
        <v>Projected Net Debt Service</v>
      </c>
      <c r="B7" s="97">
        <f aca="true" t="shared" si="2" ref="B7:AH7">B3/1000</f>
        <v>0</v>
      </c>
      <c r="C7" s="97">
        <f t="shared" si="2"/>
        <v>106.25</v>
      </c>
      <c r="D7" s="97">
        <f t="shared" si="2"/>
        <v>1171.51</v>
      </c>
      <c r="E7" s="97">
        <f t="shared" si="2"/>
        <v>1134.175</v>
      </c>
      <c r="F7" s="97">
        <f t="shared" si="2"/>
        <v>3819.975</v>
      </c>
      <c r="G7" s="97">
        <f t="shared" si="2"/>
        <v>3728.175</v>
      </c>
      <c r="H7" s="97">
        <f t="shared" si="2"/>
        <v>3411.375</v>
      </c>
      <c r="I7" s="97">
        <f t="shared" si="2"/>
        <v>3324.7</v>
      </c>
      <c r="J7" s="97">
        <f t="shared" si="2"/>
        <v>3243.25</v>
      </c>
      <c r="K7" s="97">
        <f t="shared" si="2"/>
        <v>3161.8</v>
      </c>
      <c r="L7" s="97">
        <f t="shared" si="2"/>
        <v>3080.35</v>
      </c>
      <c r="M7" s="97">
        <f t="shared" si="2"/>
        <v>8659.9</v>
      </c>
      <c r="N7" s="97">
        <f t="shared" si="2"/>
        <v>8209.925</v>
      </c>
      <c r="O7" s="97">
        <f t="shared" si="2"/>
        <v>8015.975</v>
      </c>
      <c r="P7" s="97">
        <f t="shared" si="2"/>
        <v>7822.025</v>
      </c>
      <c r="Q7" s="97">
        <f t="shared" si="2"/>
        <v>7628.075</v>
      </c>
      <c r="R7" s="97">
        <f t="shared" si="2"/>
        <v>10474.125</v>
      </c>
      <c r="S7" s="97">
        <f t="shared" si="2"/>
        <v>10208.175</v>
      </c>
      <c r="T7" s="97">
        <f t="shared" si="2"/>
        <v>9942.225</v>
      </c>
      <c r="U7" s="97">
        <f t="shared" si="2"/>
        <v>9676.275</v>
      </c>
      <c r="V7" s="97">
        <f t="shared" si="2"/>
        <v>9410.325</v>
      </c>
      <c r="W7" s="97">
        <f t="shared" si="2"/>
        <v>9139.375</v>
      </c>
      <c r="X7" s="97">
        <f t="shared" si="2"/>
        <v>8588.65</v>
      </c>
      <c r="Y7" s="97">
        <f t="shared" si="2"/>
        <v>8335.75</v>
      </c>
      <c r="Z7" s="97">
        <f t="shared" si="2"/>
        <v>8082.85</v>
      </c>
      <c r="AA7" s="97">
        <f t="shared" si="2"/>
        <v>7829.95</v>
      </c>
      <c r="AB7" s="97">
        <f t="shared" si="2"/>
        <v>7577.05</v>
      </c>
      <c r="AC7" s="97">
        <f t="shared" si="2"/>
        <v>7324.15</v>
      </c>
      <c r="AD7" s="97">
        <f t="shared" si="2"/>
        <v>7071.25</v>
      </c>
      <c r="AE7" s="97">
        <f t="shared" si="2"/>
        <v>5538.35</v>
      </c>
      <c r="AF7" s="97">
        <f t="shared" si="2"/>
        <v>5343.05</v>
      </c>
      <c r="AG7" s="97">
        <f t="shared" si="2"/>
        <v>4397.75</v>
      </c>
      <c r="AH7" s="97">
        <f t="shared" si="2"/>
        <v>4236.2</v>
      </c>
      <c r="AI7" s="97">
        <f>AI3/1000</f>
        <v>4074.65</v>
      </c>
      <c r="AJ7" s="97">
        <f>AJ3/1000</f>
        <v>3913.1</v>
      </c>
      <c r="AK7" s="97">
        <f>AK3/1000</f>
        <v>3751.55</v>
      </c>
      <c r="AL7" s="97">
        <f>AL3/1000</f>
        <v>0</v>
      </c>
      <c r="AM7" s="97"/>
      <c r="AN7" s="97"/>
      <c r="AO7" s="97">
        <f>SUM(B7:AK7)</f>
        <v>211432.25999999998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4"/>
  <sheetViews>
    <sheetView workbookViewId="0" topLeftCell="A1">
      <selection activeCell="C26" sqref="C26"/>
    </sheetView>
  </sheetViews>
  <sheetFormatPr defaultColWidth="8.88671875" defaultRowHeight="15"/>
  <cols>
    <col min="2" max="2" width="10.99609375" style="0" bestFit="1" customWidth="1"/>
  </cols>
  <sheetData>
    <row r="2" spans="2:31" ht="15">
      <c r="B2">
        <f>+'Act.-Prop. Debt Service'!J217</f>
        <v>2005</v>
      </c>
      <c r="C2">
        <f>+'Act.-Prop. Debt Service'!K217</f>
        <v>2006</v>
      </c>
      <c r="D2">
        <f>+'Act.-Prop. Debt Service'!L217</f>
        <v>2007</v>
      </c>
      <c r="E2">
        <f>+'Act.-Prop. Debt Service'!M217</f>
        <v>2008</v>
      </c>
      <c r="F2">
        <f>+'Act.-Prop. Debt Service'!N217</f>
        <v>2009</v>
      </c>
      <c r="G2">
        <f>+'Act.-Prop. Debt Service'!O217</f>
        <v>2010</v>
      </c>
      <c r="H2">
        <f>+'Act.-Prop. Debt Service'!P217</f>
        <v>2011</v>
      </c>
      <c r="I2">
        <f>+'Act.-Prop. Debt Service'!Q217</f>
        <v>2012</v>
      </c>
      <c r="J2">
        <f>+'Act.-Prop. Debt Service'!R217</f>
        <v>2013</v>
      </c>
      <c r="K2">
        <f>+'Act.-Prop. Debt Service'!S217</f>
        <v>2014</v>
      </c>
      <c r="L2">
        <f>+'Act.-Prop. Debt Service'!T217</f>
        <v>2015</v>
      </c>
      <c r="M2">
        <f>+'Act.-Prop. Debt Service'!U217</f>
        <v>2016</v>
      </c>
      <c r="N2">
        <f>+'Act.-Prop. Debt Service'!V217</f>
        <v>2017</v>
      </c>
      <c r="O2">
        <f>+'Act.-Prop. Debt Service'!W217</f>
        <v>2018</v>
      </c>
      <c r="P2">
        <f>+'Act.-Prop. Debt Service'!X217</f>
        <v>2019</v>
      </c>
      <c r="Q2">
        <f>+'Act.-Prop. Debt Service'!Y217</f>
        <v>2020</v>
      </c>
      <c r="R2">
        <f>+'Act.-Prop. Debt Service'!Z217</f>
        <v>2021</v>
      </c>
      <c r="S2">
        <f>+'Act.-Prop. Debt Service'!AA217</f>
        <v>2022</v>
      </c>
      <c r="T2">
        <f>+'Act.-Prop. Debt Service'!AB217</f>
        <v>2023</v>
      </c>
      <c r="U2">
        <f>+'Act.-Prop. Debt Service'!AC217</f>
        <v>2024</v>
      </c>
      <c r="V2">
        <f>+'Act.-Prop. Debt Service'!AD217</f>
        <v>2025</v>
      </c>
      <c r="W2">
        <f>+'Act.-Prop. Debt Service'!AE217</f>
        <v>2026</v>
      </c>
      <c r="X2">
        <f>+'Act.-Prop. Debt Service'!AF217</f>
        <v>2027</v>
      </c>
      <c r="Y2">
        <f>+'Act.-Prop. Debt Service'!AG217</f>
        <v>2028</v>
      </c>
      <c r="Z2">
        <f>+'Act.-Prop. Debt Service'!AH217</f>
        <v>2029</v>
      </c>
      <c r="AA2">
        <f>+'Act.-Prop. Debt Service'!AI217</f>
        <v>2030</v>
      </c>
      <c r="AB2">
        <f>+'Act.-Prop. Debt Service'!AJ217</f>
        <v>2031</v>
      </c>
      <c r="AC2">
        <f>+'Act.-Prop. Debt Service'!AK217</f>
        <v>2032</v>
      </c>
      <c r="AD2">
        <f>+'Act.-Prop. Debt Service'!AL217</f>
        <v>2033</v>
      </c>
      <c r="AE2">
        <f>+'Act.-Prop. Debt Service'!AM217</f>
        <v>2034</v>
      </c>
    </row>
    <row r="3" spans="1:32" ht="15">
      <c r="A3" s="79" t="s">
        <v>55</v>
      </c>
      <c r="B3" s="96">
        <f>+'Act.-Prop. Debt Service'!J60/1000000</f>
        <v>0.3951075</v>
      </c>
      <c r="C3" s="96">
        <f>+'Act.-Prop. Debt Service'!K60/1000000</f>
        <v>0.30184</v>
      </c>
      <c r="D3" s="96">
        <f>+'Act.-Prop. Debt Service'!L60/1000000</f>
        <v>0.3870525</v>
      </c>
      <c r="E3" s="96">
        <f>+'Act.-Prop. Debt Service'!M60/1000000</f>
        <v>0.3725025</v>
      </c>
      <c r="F3" s="96">
        <f>+'Act.-Prop. Debt Service'!N60/1000000</f>
        <v>0.35329</v>
      </c>
      <c r="G3" s="96">
        <f>+'Act.-Prop. Debt Service'!O60/1000000</f>
        <v>0.335215</v>
      </c>
      <c r="H3" s="96">
        <f>+'Act.-Prop. Debt Service'!P60/1000000</f>
        <v>0.317215</v>
      </c>
      <c r="I3" s="96">
        <f>+'Act.-Prop. Debt Service'!Q60/1000000</f>
        <v>0.07419</v>
      </c>
      <c r="J3" s="96">
        <f>+'Act.-Prop. Debt Service'!R60/1000000</f>
        <v>0.07219</v>
      </c>
      <c r="K3" s="96">
        <f>+'Act.-Prop. Debt Service'!S60/1000000</f>
        <v>0.07019</v>
      </c>
      <c r="L3" s="96">
        <f>+'Act.-Prop. Debt Service'!T60/1000000</f>
        <v>0.05769</v>
      </c>
      <c r="M3" s="96">
        <f>+'Act.-Prop. Debt Service'!U60/1000000</f>
        <v>0.05609</v>
      </c>
      <c r="N3" s="96">
        <f>+'Act.-Prop. Debt Service'!V60/1000000</f>
        <v>0.05445</v>
      </c>
      <c r="O3" s="96">
        <f>+'Act.-Prop. Debt Service'!W60/1000000</f>
        <v>0.05285</v>
      </c>
      <c r="P3" s="96">
        <f>+'Act.-Prop. Debt Service'!X60/1000000</f>
        <v>0.05125</v>
      </c>
      <c r="Q3" s="96">
        <f>+'Act.-Prop. Debt Service'!Y60/1000000</f>
        <v>0.04965</v>
      </c>
      <c r="R3" s="96">
        <f>+'Act.-Prop. Debt Service'!Z60/1000000</f>
        <v>0.04805</v>
      </c>
      <c r="S3" s="96">
        <f>+'Act.-Prop. Debt Service'!AA60/1000000</f>
        <v>0.04645</v>
      </c>
      <c r="T3" s="96">
        <f>+'Act.-Prop. Debt Service'!AB60/1000000</f>
        <v>0.04485</v>
      </c>
      <c r="U3" s="96">
        <f>+'Act.-Prop. Debt Service'!AC60/1000000</f>
        <v>0.04325</v>
      </c>
      <c r="V3" s="96">
        <f>+'Act.-Prop. Debt Service'!AD60/1000000</f>
        <v>0.04165</v>
      </c>
      <c r="W3" s="96">
        <f>+'Act.-Prop. Debt Service'!AE60/1000000</f>
        <v>0</v>
      </c>
      <c r="X3" s="96">
        <f>+'Act.-Prop. Debt Service'!AF60/1000000</f>
        <v>0</v>
      </c>
      <c r="Y3" s="96">
        <f>+'Act.-Prop. Debt Service'!AG60/1000000</f>
        <v>0</v>
      </c>
      <c r="Z3" s="96">
        <f>+'Act.-Prop. Debt Service'!AH60/1000000</f>
        <v>0</v>
      </c>
      <c r="AA3" s="96">
        <f>+'Act.-Prop. Debt Service'!AI60/1000000</f>
        <v>0</v>
      </c>
      <c r="AB3" s="96">
        <f>+'Act.-Prop. Debt Service'!AJ60/1000000</f>
        <v>0</v>
      </c>
      <c r="AC3" s="96">
        <f>+'Act.-Prop. Debt Service'!AK60/1000000</f>
        <v>0</v>
      </c>
      <c r="AD3" s="96">
        <f>+'Act.-Prop. Debt Service'!AL60/1000000</f>
        <v>0</v>
      </c>
      <c r="AE3" s="96">
        <f>+'Act.-Prop. Debt Service'!AM60/1000000</f>
        <v>0</v>
      </c>
      <c r="AF3" s="96"/>
    </row>
    <row r="4" spans="1:32" ht="15">
      <c r="A4" s="79" t="s">
        <v>54</v>
      </c>
      <c r="B4" s="96">
        <f>+'Act.-Prop. Debt Service'!J131/1000000</f>
        <v>0</v>
      </c>
      <c r="C4" s="96">
        <f>+'Act.-Prop. Debt Service'!K131/1000000</f>
        <v>0</v>
      </c>
      <c r="D4" s="96">
        <f>+'Act.-Prop. Debt Service'!L131/1000000</f>
        <v>0.02125</v>
      </c>
      <c r="E4" s="96">
        <f>+'Act.-Prop. Debt Service'!M131/1000000</f>
        <v>0</v>
      </c>
      <c r="F4" s="96">
        <f>+'Act.-Prop. Debt Service'!N131/1000000</f>
        <v>0</v>
      </c>
      <c r="G4" s="96">
        <f>+'Act.-Prop. Debt Service'!O131/1000000</f>
        <v>0</v>
      </c>
      <c r="H4" s="96">
        <f>+'Act.-Prop. Debt Service'!P131/1000000</f>
        <v>0</v>
      </c>
      <c r="I4" s="96">
        <f>+'Act.-Prop. Debt Service'!Q131/1000000</f>
        <v>0</v>
      </c>
      <c r="J4" s="96">
        <f>+'Act.-Prop. Debt Service'!R131/1000000</f>
        <v>0</v>
      </c>
      <c r="K4" s="96">
        <f>+'Act.-Prop. Debt Service'!S131/1000000</f>
        <v>0</v>
      </c>
      <c r="L4" s="96">
        <f>+'Act.-Prop. Debt Service'!T131/1000000</f>
        <v>0</v>
      </c>
      <c r="M4" s="96">
        <f>+'Act.-Prop. Debt Service'!U131/1000000</f>
        <v>0</v>
      </c>
      <c r="N4" s="96">
        <f>+'Act.-Prop. Debt Service'!V131/1000000</f>
        <v>0</v>
      </c>
      <c r="O4" s="96">
        <f>+'Act.-Prop. Debt Service'!W131/1000000</f>
        <v>0</v>
      </c>
      <c r="P4" s="96">
        <f>+'Act.-Prop. Debt Service'!X131/1000000</f>
        <v>0</v>
      </c>
      <c r="Q4" s="96">
        <f>+'Act.-Prop. Debt Service'!Y131/1000000</f>
        <v>0</v>
      </c>
      <c r="R4" s="96">
        <f>+'Act.-Prop. Debt Service'!Z131/1000000</f>
        <v>0</v>
      </c>
      <c r="S4" s="96">
        <f>+'Act.-Prop. Debt Service'!AA131/1000000</f>
        <v>0</v>
      </c>
      <c r="T4" s="96">
        <f>+'Act.-Prop. Debt Service'!AB131/1000000</f>
        <v>0</v>
      </c>
      <c r="U4" s="96">
        <f>+'Act.-Prop. Debt Service'!AC131/1000000</f>
        <v>0</v>
      </c>
      <c r="V4" s="96">
        <f>+'Act.-Prop. Debt Service'!AD131/1000000</f>
        <v>0</v>
      </c>
      <c r="W4" s="96">
        <f>+'Act.-Prop. Debt Service'!AE131/1000000</f>
        <v>0</v>
      </c>
      <c r="X4" s="96">
        <f>+'Act.-Prop. Debt Service'!AF131/1000000</f>
        <v>0</v>
      </c>
      <c r="Y4" s="96">
        <f>+'Act.-Prop. Debt Service'!AG131/1000000</f>
        <v>0</v>
      </c>
      <c r="Z4" s="96">
        <f>+'Act.-Prop. Debt Service'!AH131/1000000</f>
        <v>0</v>
      </c>
      <c r="AA4" s="96">
        <f>+'Act.-Prop. Debt Service'!AI131/1000000</f>
        <v>0</v>
      </c>
      <c r="AB4" s="96">
        <f>+'Act.-Prop. Debt Service'!AJ131/1000000</f>
        <v>0</v>
      </c>
      <c r="AC4" s="96">
        <f>+'Act.-Prop. Debt Service'!AK131/1000000</f>
        <v>0</v>
      </c>
      <c r="AD4" s="96">
        <f>+'Act.-Prop. Debt Service'!AL131/1000000</f>
        <v>0</v>
      </c>
      <c r="AE4" s="96">
        <f>+'Act.-Prop. Debt Service'!AM131/1000000</f>
        <v>0</v>
      </c>
      <c r="AF4" s="9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"/>
  <sheetViews>
    <sheetView workbookViewId="0" topLeftCell="A1">
      <selection activeCell="C26" sqref="C26"/>
    </sheetView>
  </sheetViews>
  <sheetFormatPr defaultColWidth="8.88671875" defaultRowHeight="15"/>
  <cols>
    <col min="2" max="2" width="12.4453125" style="0" bestFit="1" customWidth="1"/>
  </cols>
  <sheetData>
    <row r="2" spans="2:31" ht="15">
      <c r="B2">
        <f>+'Act.-Prop. Debt Service'!J217</f>
        <v>2005</v>
      </c>
      <c r="C2">
        <f>+'Act.-Prop. Debt Service'!K217</f>
        <v>2006</v>
      </c>
      <c r="D2">
        <f>+'Act.-Prop. Debt Service'!L217</f>
        <v>2007</v>
      </c>
      <c r="E2">
        <f>+'Act.-Prop. Debt Service'!M217</f>
        <v>2008</v>
      </c>
      <c r="F2">
        <f>+'Act.-Prop. Debt Service'!N217</f>
        <v>2009</v>
      </c>
      <c r="G2">
        <f>+'Act.-Prop. Debt Service'!O217</f>
        <v>2010</v>
      </c>
      <c r="H2">
        <f>+'Act.-Prop. Debt Service'!P217</f>
        <v>2011</v>
      </c>
      <c r="I2">
        <f>+'Act.-Prop. Debt Service'!Q217</f>
        <v>2012</v>
      </c>
      <c r="J2">
        <f>+'Act.-Prop. Debt Service'!R217</f>
        <v>2013</v>
      </c>
      <c r="K2">
        <f>+'Act.-Prop. Debt Service'!S217</f>
        <v>2014</v>
      </c>
      <c r="L2">
        <f>+'Act.-Prop. Debt Service'!T217</f>
        <v>2015</v>
      </c>
      <c r="M2">
        <f>+'Act.-Prop. Debt Service'!U217</f>
        <v>2016</v>
      </c>
      <c r="N2">
        <f>+'Act.-Prop. Debt Service'!V217</f>
        <v>2017</v>
      </c>
      <c r="O2">
        <f>+'Act.-Prop. Debt Service'!W217</f>
        <v>2018</v>
      </c>
      <c r="P2">
        <f>+'Act.-Prop. Debt Service'!X217</f>
        <v>2019</v>
      </c>
      <c r="Q2">
        <f>+'Act.-Prop. Debt Service'!Y217</f>
        <v>2020</v>
      </c>
      <c r="R2">
        <f>+'Act.-Prop. Debt Service'!Z217</f>
        <v>2021</v>
      </c>
      <c r="S2">
        <f>+'Act.-Prop. Debt Service'!AA217</f>
        <v>2022</v>
      </c>
      <c r="T2">
        <f>+'Act.-Prop. Debt Service'!AB217</f>
        <v>2023</v>
      </c>
      <c r="U2">
        <f>+'Act.-Prop. Debt Service'!AC217</f>
        <v>2024</v>
      </c>
      <c r="V2">
        <f>+'Act.-Prop. Debt Service'!AD217</f>
        <v>2025</v>
      </c>
      <c r="W2">
        <f>+'Act.-Prop. Debt Service'!AE217</f>
        <v>2026</v>
      </c>
      <c r="X2">
        <f>+'Act.-Prop. Debt Service'!AF217</f>
        <v>2027</v>
      </c>
      <c r="Y2">
        <f>+'Act.-Prop. Debt Service'!AG217</f>
        <v>2028</v>
      </c>
      <c r="Z2">
        <f>+'Act.-Prop. Debt Service'!AH217</f>
        <v>2029</v>
      </c>
      <c r="AA2">
        <f>+'Act.-Prop. Debt Service'!AI217</f>
        <v>2030</v>
      </c>
      <c r="AB2">
        <f>+'Act.-Prop. Debt Service'!AJ217</f>
        <v>2031</v>
      </c>
      <c r="AC2">
        <f>+'Act.-Prop. Debt Service'!AK217</f>
        <v>2032</v>
      </c>
      <c r="AD2">
        <f>+'Act.-Prop. Debt Service'!AL217</f>
        <v>2033</v>
      </c>
      <c r="AE2">
        <f>+'Act.-Prop. Debt Service'!AM217</f>
        <v>2034</v>
      </c>
    </row>
    <row r="3" spans="1:31" ht="15">
      <c r="A3" s="79" t="s">
        <v>56</v>
      </c>
      <c r="B3" s="96">
        <f>+'Act.-Prop. Debt Service'!J61/1000000</f>
        <v>2.8271468636363637</v>
      </c>
      <c r="C3" s="96">
        <f>+'Act.-Prop. Debt Service'!K61/1000000</f>
        <v>2.727596863636364</v>
      </c>
      <c r="D3" s="96">
        <f>+'Act.-Prop. Debt Service'!L61/1000000</f>
        <v>2.8225968636363636</v>
      </c>
      <c r="E3" s="96">
        <f>+'Act.-Prop. Debt Service'!M61/1000000</f>
        <v>2.716746863636364</v>
      </c>
      <c r="F3" s="96">
        <f>+'Act.-Prop. Debt Service'!N61/1000000</f>
        <v>2.615959363636364</v>
      </c>
      <c r="G3" s="96">
        <f>+'Act.-Prop. Debt Service'!O61/1000000</f>
        <v>2.5118218636363636</v>
      </c>
      <c r="H3" s="96">
        <f>+'Act.-Prop. Debt Service'!P61/1000000</f>
        <v>2.4056343636363637</v>
      </c>
      <c r="I3" s="96">
        <f>+'Act.-Prop. Debt Service'!Q61/1000000</f>
        <v>2.2963443636363636</v>
      </c>
      <c r="J3" s="96">
        <f>+'Act.-Prop. Debt Service'!R61/1000000</f>
        <v>2.1802593636363636</v>
      </c>
      <c r="K3" s="96">
        <f>+'Act.-Prop. Debt Service'!S61/1000000</f>
        <v>1.8471056136363637</v>
      </c>
      <c r="L3" s="96">
        <f>+'Act.-Prop. Debt Service'!T61/1000000</f>
        <v>2.8328475</v>
      </c>
      <c r="M3" s="96">
        <f>+'Act.-Prop. Debt Service'!U61/1000000</f>
        <v>1.645</v>
      </c>
      <c r="N3" s="96">
        <f>+'Act.-Prop. Debt Service'!V61/1000000</f>
        <v>1.5952075</v>
      </c>
      <c r="O3" s="96">
        <f>+'Act.-Prop. Debt Service'!W61/1000000</f>
        <v>1.54467</v>
      </c>
      <c r="P3" s="96">
        <f>+'Act.-Prop. Debt Service'!X61/1000000</f>
        <v>1.4932875</v>
      </c>
      <c r="Q3" s="96">
        <f>+'Act.-Prop. Debt Service'!Y61/1000000</f>
        <v>1.44081</v>
      </c>
      <c r="R3" s="96">
        <f>+'Act.-Prop. Debt Service'!Z61/1000000</f>
        <v>1.3872375</v>
      </c>
      <c r="S3" s="96">
        <f>+'Act.-Prop. Debt Service'!AA61/1000000</f>
        <v>1.33257</v>
      </c>
      <c r="T3" s="96">
        <f>+'Act.-Prop. Debt Service'!AB61/1000000</f>
        <v>1.27545625</v>
      </c>
      <c r="U3" s="96">
        <f>+'Act.-Prop. Debt Service'!AC61/1000000</f>
        <v>0.637325</v>
      </c>
      <c r="V3" s="96">
        <f>+'Act.-Prop. Debt Service'!AD61/1000000</f>
        <v>0.108325</v>
      </c>
      <c r="W3" s="96">
        <f>+'Act.-Prop. Debt Service'!AE61/1000000</f>
        <v>0.1042</v>
      </c>
      <c r="X3" s="96">
        <f>+'Act.-Prop. Debt Service'!AF61/1000000</f>
        <v>0</v>
      </c>
      <c r="Y3" s="96">
        <f>+'Act.-Prop. Debt Service'!AG61/1000000</f>
        <v>0</v>
      </c>
      <c r="Z3" s="96">
        <f>+'Act.-Prop. Debt Service'!AH61/1000000</f>
        <v>0</v>
      </c>
      <c r="AA3" s="96">
        <f>+'Act.-Prop. Debt Service'!AI61/1000000</f>
        <v>0</v>
      </c>
      <c r="AB3" s="96">
        <f>+'Act.-Prop. Debt Service'!AJ61/1000000</f>
        <v>0</v>
      </c>
      <c r="AC3" s="96">
        <f>+'Act.-Prop. Debt Service'!AK61/1000000</f>
        <v>0</v>
      </c>
      <c r="AD3" s="96">
        <f>+'Act.-Prop. Debt Service'!AL61/1000000</f>
        <v>0</v>
      </c>
      <c r="AE3" s="96">
        <f>+'Act.-Prop. Debt Service'!AM61/1000000</f>
        <v>0</v>
      </c>
    </row>
    <row r="4" spans="1:31" ht="15">
      <c r="A4" s="79" t="s">
        <v>24</v>
      </c>
      <c r="B4" s="96">
        <f>+'Act.-Prop. Debt Service'!J134/1000000</f>
        <v>0</v>
      </c>
      <c r="C4" s="96">
        <f>+'Act.-Prop. Debt Service'!K134/1000000</f>
        <v>0</v>
      </c>
      <c r="D4" s="96">
        <f>+'Act.-Prop. Debt Service'!L134/1000000</f>
        <v>0.085</v>
      </c>
      <c r="E4" s="96">
        <f>+'Act.-Prop. Debt Service'!M134/1000000</f>
        <v>0.63001</v>
      </c>
      <c r="F4" s="96">
        <f>+'Act.-Prop. Debt Service'!N134/1000000</f>
        <v>0.6055</v>
      </c>
      <c r="G4" s="96">
        <f>+'Act.-Prop. Debt Service'!O134/1000000</f>
        <v>0.584125</v>
      </c>
      <c r="H4" s="96">
        <f>+'Act.-Prop. Debt Service'!P134/1000000</f>
        <v>0.56275</v>
      </c>
      <c r="I4" s="96">
        <f>+'Act.-Prop. Debt Service'!Q134/1000000</f>
        <v>0.316375</v>
      </c>
      <c r="J4" s="96">
        <f>+'Act.-Prop. Debt Service'!R134/1000000</f>
        <v>0.300125</v>
      </c>
      <c r="K4" s="96">
        <f>+'Act.-Prop. Debt Service'!S134/1000000</f>
        <v>0.2891</v>
      </c>
      <c r="L4" s="96">
        <f>+'Act.-Prop. Debt Service'!T134/1000000</f>
        <v>0.278075</v>
      </c>
      <c r="M4" s="96">
        <f>+'Act.-Prop. Debt Service'!U134/1000000</f>
        <v>0.26705</v>
      </c>
      <c r="N4" s="96">
        <f>+'Act.-Prop. Debt Service'!V134/1000000</f>
        <v>0.256025</v>
      </c>
      <c r="O4" s="96">
        <f>+'Act.-Prop. Debt Service'!W134/1000000</f>
        <v>0</v>
      </c>
      <c r="P4" s="96">
        <f>+'Act.-Prop. Debt Service'!X134/1000000</f>
        <v>0</v>
      </c>
      <c r="Q4" s="96">
        <f>+'Act.-Prop. Debt Service'!Y134/1000000</f>
        <v>0</v>
      </c>
      <c r="R4" s="96">
        <f>+'Act.-Prop. Debt Service'!Z134/1000000</f>
        <v>0</v>
      </c>
      <c r="S4" s="96">
        <f>+'Act.-Prop. Debt Service'!AA134/1000000</f>
        <v>0</v>
      </c>
      <c r="T4" s="96">
        <f>+'Act.-Prop. Debt Service'!AB134/1000000</f>
        <v>0</v>
      </c>
      <c r="U4" s="96">
        <f>+'Act.-Prop. Debt Service'!AC134/1000000</f>
        <v>0</v>
      </c>
      <c r="V4" s="96">
        <f>+'Act.-Prop. Debt Service'!AD134/1000000</f>
        <v>0</v>
      </c>
      <c r="W4" s="96">
        <f>+'Act.-Prop. Debt Service'!AE134/1000000</f>
        <v>0</v>
      </c>
      <c r="X4" s="96">
        <f>+'Act.-Prop. Debt Service'!AF134/1000000</f>
        <v>0</v>
      </c>
      <c r="Y4" s="96">
        <f>+'Act.-Prop. Debt Service'!AG134/1000000</f>
        <v>0</v>
      </c>
      <c r="Z4" s="96">
        <f>+'Act.-Prop. Debt Service'!AH134/1000000</f>
        <v>0</v>
      </c>
      <c r="AA4" s="96">
        <f>+'Act.-Prop. Debt Service'!AI134/1000000</f>
        <v>0</v>
      </c>
      <c r="AB4" s="96">
        <f>+'Act.-Prop. Debt Service'!AJ134/1000000</f>
        <v>0</v>
      </c>
      <c r="AC4" s="96">
        <f>+'Act.-Prop. Debt Service'!AK134/1000000</f>
        <v>0</v>
      </c>
      <c r="AD4" s="96">
        <f>+'Act.-Prop. Debt Service'!AL134/1000000</f>
        <v>0</v>
      </c>
      <c r="AE4" s="96">
        <f>+'Act.-Prop. Debt Service'!AM134/1000000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"/>
  <sheetViews>
    <sheetView workbookViewId="0" topLeftCell="A1">
      <selection activeCell="C26" sqref="C26"/>
    </sheetView>
  </sheetViews>
  <sheetFormatPr defaultColWidth="8.88671875" defaultRowHeight="15"/>
  <cols>
    <col min="2" max="2" width="10.99609375" style="0" bestFit="1" customWidth="1"/>
  </cols>
  <sheetData>
    <row r="2" spans="2:31" ht="15">
      <c r="B2">
        <f>+'Act.-Prop. Debt Service'!J217</f>
        <v>2005</v>
      </c>
      <c r="C2">
        <f>+'Act.-Prop. Debt Service'!K217</f>
        <v>2006</v>
      </c>
      <c r="D2">
        <f>+'Act.-Prop. Debt Service'!L217</f>
        <v>2007</v>
      </c>
      <c r="E2">
        <f>+'Act.-Prop. Debt Service'!M217</f>
        <v>2008</v>
      </c>
      <c r="F2">
        <f>+'Act.-Prop. Debt Service'!N217</f>
        <v>2009</v>
      </c>
      <c r="G2">
        <f>+'Act.-Prop. Debt Service'!O217</f>
        <v>2010</v>
      </c>
      <c r="H2">
        <f>+'Act.-Prop. Debt Service'!P217</f>
        <v>2011</v>
      </c>
      <c r="I2">
        <f>+'Act.-Prop. Debt Service'!Q217</f>
        <v>2012</v>
      </c>
      <c r="J2">
        <f>+'Act.-Prop. Debt Service'!R217</f>
        <v>2013</v>
      </c>
      <c r="K2">
        <f>+'Act.-Prop. Debt Service'!S217</f>
        <v>2014</v>
      </c>
      <c r="L2">
        <f>+'Act.-Prop. Debt Service'!T217</f>
        <v>2015</v>
      </c>
      <c r="M2">
        <f>+'Act.-Prop. Debt Service'!U217</f>
        <v>2016</v>
      </c>
      <c r="N2">
        <f>+'Act.-Prop. Debt Service'!V217</f>
        <v>2017</v>
      </c>
      <c r="O2">
        <f>+'Act.-Prop. Debt Service'!W217</f>
        <v>2018</v>
      </c>
      <c r="P2">
        <f>+'Act.-Prop. Debt Service'!X217</f>
        <v>2019</v>
      </c>
      <c r="Q2">
        <f>+'Act.-Prop. Debt Service'!Y217</f>
        <v>2020</v>
      </c>
      <c r="R2">
        <f>+'Act.-Prop. Debt Service'!Z217</f>
        <v>2021</v>
      </c>
      <c r="S2">
        <f>+'Act.-Prop. Debt Service'!AA217</f>
        <v>2022</v>
      </c>
      <c r="T2">
        <f>+'Act.-Prop. Debt Service'!AB217</f>
        <v>2023</v>
      </c>
      <c r="U2">
        <f>+'Act.-Prop. Debt Service'!AC217</f>
        <v>2024</v>
      </c>
      <c r="V2">
        <f>+'Act.-Prop. Debt Service'!AD217</f>
        <v>2025</v>
      </c>
      <c r="W2">
        <f>+'Act.-Prop. Debt Service'!AE217</f>
        <v>2026</v>
      </c>
      <c r="X2">
        <f>+'Act.-Prop. Debt Service'!AF217</f>
        <v>2027</v>
      </c>
      <c r="Y2">
        <f>+'Act.-Prop. Debt Service'!AG217</f>
        <v>2028</v>
      </c>
      <c r="Z2">
        <f>+'Act.-Prop. Debt Service'!AH217</f>
        <v>2029</v>
      </c>
      <c r="AA2">
        <f>+'Act.-Prop. Debt Service'!AI217</f>
        <v>2030</v>
      </c>
      <c r="AB2">
        <f>+'Act.-Prop. Debt Service'!AJ217</f>
        <v>2031</v>
      </c>
      <c r="AC2">
        <f>+'Act.-Prop. Debt Service'!AK217</f>
        <v>2032</v>
      </c>
      <c r="AD2">
        <f>+'Act.-Prop. Debt Service'!AL217</f>
        <v>2033</v>
      </c>
      <c r="AE2">
        <f>+'Act.-Prop. Debt Service'!AM217</f>
        <v>2034</v>
      </c>
    </row>
    <row r="3" spans="1:31" ht="15">
      <c r="A3" s="79" t="s">
        <v>57</v>
      </c>
      <c r="B3" s="96">
        <f>+'Act.-Prop. Debt Service'!J62/1000000</f>
        <v>0.431656</v>
      </c>
      <c r="C3" s="96">
        <f>+'Act.-Prop. Debt Service'!K62/1000000</f>
        <v>0.3057</v>
      </c>
      <c r="D3" s="96">
        <f>+'Act.-Prop. Debt Service'!L62/1000000</f>
        <v>0.31055</v>
      </c>
      <c r="E3" s="96">
        <f>+'Act.-Prop. Debt Service'!M62/1000000</f>
        <v>0.30155</v>
      </c>
      <c r="F3" s="96">
        <f>+'Act.-Prop. Debt Service'!N62/1000000</f>
        <v>0.2925</v>
      </c>
      <c r="G3" s="96">
        <f>+'Act.-Prop. Debt Service'!O62/1000000</f>
        <v>0.28335</v>
      </c>
      <c r="H3" s="96">
        <f>+'Act.-Prop. Debt Service'!P62/1000000</f>
        <v>0.07875</v>
      </c>
      <c r="I3" s="96">
        <f>+'Act.-Prop. Debt Service'!Q62/1000000</f>
        <v>0.065</v>
      </c>
      <c r="J3" s="96">
        <f>+'Act.-Prop. Debt Service'!R62/1000000</f>
        <v>0.065</v>
      </c>
      <c r="K3" s="96">
        <f>+'Act.-Prop. Debt Service'!S62/1000000</f>
        <v>0.065</v>
      </c>
      <c r="L3" s="96">
        <f>+'Act.-Prop. Debt Service'!T62/1000000</f>
        <v>0</v>
      </c>
      <c r="M3" s="96">
        <f>+'Act.-Prop. Debt Service'!U62/1000000</f>
        <v>0</v>
      </c>
      <c r="N3" s="96">
        <f>+'Act.-Prop. Debt Service'!V62/1000000</f>
        <v>0</v>
      </c>
      <c r="O3" s="96">
        <f>+'Act.-Prop. Debt Service'!W62/1000000</f>
        <v>0</v>
      </c>
      <c r="P3" s="96">
        <f>+'Act.-Prop. Debt Service'!X62/1000000</f>
        <v>0</v>
      </c>
      <c r="Q3" s="96">
        <f>+'Act.-Prop. Debt Service'!Y62/1000000</f>
        <v>0</v>
      </c>
      <c r="R3" s="96">
        <f>+'Act.-Prop. Debt Service'!Z62/1000000</f>
        <v>0</v>
      </c>
      <c r="S3" s="96">
        <f>+'Act.-Prop. Debt Service'!AA62/1000000</f>
        <v>0</v>
      </c>
      <c r="T3" s="96">
        <f>+'Act.-Prop. Debt Service'!AB62/1000000</f>
        <v>0</v>
      </c>
      <c r="U3" s="96">
        <f>+'Act.-Prop. Debt Service'!AC62/1000000</f>
        <v>0</v>
      </c>
      <c r="V3" s="96">
        <f>+'Act.-Prop. Debt Service'!AD62/1000000</f>
        <v>0</v>
      </c>
      <c r="W3" s="96">
        <f>+'Act.-Prop. Debt Service'!AE62/1000000</f>
        <v>0</v>
      </c>
      <c r="X3" s="96">
        <f>+'Act.-Prop. Debt Service'!AF62/1000000</f>
        <v>0</v>
      </c>
      <c r="Y3" s="96">
        <f>+'Act.-Prop. Debt Service'!AG62/1000000</f>
        <v>0</v>
      </c>
      <c r="Z3" s="96">
        <f>+'Act.-Prop. Debt Service'!AH62/1000000</f>
        <v>0</v>
      </c>
      <c r="AA3" s="96">
        <f>+'Act.-Prop. Debt Service'!AI62/1000000</f>
        <v>0</v>
      </c>
      <c r="AB3" s="96">
        <f>+'Act.-Prop. Debt Service'!AJ62/1000000</f>
        <v>0</v>
      </c>
      <c r="AC3" s="96">
        <f>+'Act.-Prop. Debt Service'!AK62/1000000</f>
        <v>0</v>
      </c>
      <c r="AD3" s="96">
        <f>+'Act.-Prop. Debt Service'!AL62/1000000</f>
        <v>0</v>
      </c>
      <c r="AE3" s="96">
        <f>+'Act.-Prop. Debt Service'!AM62/1000000</f>
        <v>0</v>
      </c>
    </row>
    <row r="4" spans="1:31" ht="15">
      <c r="A4" s="79" t="s">
        <v>58</v>
      </c>
      <c r="B4" s="96">
        <f>+'Act.-Prop. Debt Service'!J137/1000000</f>
        <v>0</v>
      </c>
      <c r="C4" s="96">
        <f>+'Act.-Prop. Debt Service'!K137/1000000</f>
        <v>0</v>
      </c>
      <c r="D4" s="96">
        <f>+'Act.-Prop. Debt Service'!L137/1000000</f>
        <v>0</v>
      </c>
      <c r="E4" s="96">
        <f>+'Act.-Prop. Debt Service'!M137/1000000</f>
        <v>0</v>
      </c>
      <c r="F4" s="96">
        <f>+'Act.-Prop. Debt Service'!N137/1000000</f>
        <v>0</v>
      </c>
      <c r="G4" s="96">
        <f>+'Act.-Prop. Debt Service'!O137/1000000</f>
        <v>0</v>
      </c>
      <c r="H4" s="96">
        <f>+'Act.-Prop. Debt Service'!P137/1000000</f>
        <v>0</v>
      </c>
      <c r="I4" s="96">
        <f>+'Act.-Prop. Debt Service'!Q137/1000000</f>
        <v>0</v>
      </c>
      <c r="J4" s="96">
        <f>+'Act.-Prop. Debt Service'!R137/1000000</f>
        <v>0</v>
      </c>
      <c r="K4" s="96">
        <f>+'Act.-Prop. Debt Service'!S137/1000000</f>
        <v>0</v>
      </c>
      <c r="L4" s="96">
        <f>+'Act.-Prop. Debt Service'!T137/1000000</f>
        <v>0</v>
      </c>
      <c r="M4" s="96">
        <f>+'Act.-Prop. Debt Service'!U137/1000000</f>
        <v>0</v>
      </c>
      <c r="N4" s="96">
        <f>+'Act.-Prop. Debt Service'!V137/1000000</f>
        <v>0</v>
      </c>
      <c r="O4" s="96">
        <f>+'Act.-Prop. Debt Service'!W137/1000000</f>
        <v>0</v>
      </c>
      <c r="P4" s="96">
        <f>+'Act.-Prop. Debt Service'!X137/1000000</f>
        <v>0</v>
      </c>
      <c r="Q4" s="96">
        <f>+'Act.-Prop. Debt Service'!Y137/1000000</f>
        <v>0</v>
      </c>
      <c r="R4" s="96">
        <f>+'Act.-Prop. Debt Service'!Z137/1000000</f>
        <v>0</v>
      </c>
      <c r="S4" s="96">
        <f>+'Act.-Prop. Debt Service'!AA137/1000000</f>
        <v>0</v>
      </c>
      <c r="T4" s="96">
        <f>+'Act.-Prop. Debt Service'!AB137/1000000</f>
        <v>0</v>
      </c>
      <c r="U4" s="96">
        <f>+'Act.-Prop. Debt Service'!AC137/1000000</f>
        <v>0</v>
      </c>
      <c r="V4" s="96">
        <f>+'Act.-Prop. Debt Service'!AD137/1000000</f>
        <v>0</v>
      </c>
      <c r="W4" s="96">
        <f>+'Act.-Prop. Debt Service'!AE137/1000000</f>
        <v>0</v>
      </c>
      <c r="X4" s="96">
        <f>+'Act.-Prop. Debt Service'!AF137/1000000</f>
        <v>0</v>
      </c>
      <c r="Y4" s="96">
        <f>+'Act.-Prop. Debt Service'!AG137/1000000</f>
        <v>0</v>
      </c>
      <c r="Z4" s="96">
        <f>+'Act.-Prop. Debt Service'!AH137/1000000</f>
        <v>0</v>
      </c>
      <c r="AA4" s="96">
        <f>+'Act.-Prop. Debt Service'!AI137/1000000</f>
        <v>0</v>
      </c>
      <c r="AB4" s="96">
        <f>+'Act.-Prop. Debt Service'!AJ137/1000000</f>
        <v>0</v>
      </c>
      <c r="AC4" s="96">
        <f>+'Act.-Prop. Debt Service'!AK137/1000000</f>
        <v>0</v>
      </c>
      <c r="AD4" s="96">
        <f>+'Act.-Prop. Debt Service'!AL137/1000000</f>
        <v>0</v>
      </c>
      <c r="AE4" s="96">
        <f>+'Act.-Prop. Debt Service'!AM137/1000000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"/>
  <sheetViews>
    <sheetView workbookViewId="0" topLeftCell="A1">
      <selection activeCell="C26" sqref="C26"/>
    </sheetView>
  </sheetViews>
  <sheetFormatPr defaultColWidth="8.88671875" defaultRowHeight="15"/>
  <sheetData>
    <row r="2" spans="2:31" ht="15">
      <c r="B2">
        <f>+'Act.-Prop. Debt Service'!J217</f>
        <v>2005</v>
      </c>
      <c r="C2">
        <f>+'Act.-Prop. Debt Service'!K217</f>
        <v>2006</v>
      </c>
      <c r="D2">
        <f>+'Act.-Prop. Debt Service'!L217</f>
        <v>2007</v>
      </c>
      <c r="E2">
        <f>+'Act.-Prop. Debt Service'!M217</f>
        <v>2008</v>
      </c>
      <c r="F2">
        <f>+'Act.-Prop. Debt Service'!N217</f>
        <v>2009</v>
      </c>
      <c r="G2">
        <f>+'Act.-Prop. Debt Service'!O217</f>
        <v>2010</v>
      </c>
      <c r="H2">
        <f>+'Act.-Prop. Debt Service'!P217</f>
        <v>2011</v>
      </c>
      <c r="I2">
        <f>+'Act.-Prop. Debt Service'!Q217</f>
        <v>2012</v>
      </c>
      <c r="J2">
        <f>+'Act.-Prop. Debt Service'!R217</f>
        <v>2013</v>
      </c>
      <c r="K2">
        <f>+'Act.-Prop. Debt Service'!S217</f>
        <v>2014</v>
      </c>
      <c r="L2">
        <f>+'Act.-Prop. Debt Service'!T217</f>
        <v>2015</v>
      </c>
      <c r="M2">
        <f>+'Act.-Prop. Debt Service'!U217</f>
        <v>2016</v>
      </c>
      <c r="N2">
        <f>+'Act.-Prop. Debt Service'!V217</f>
        <v>2017</v>
      </c>
      <c r="O2">
        <f>+'Act.-Prop. Debt Service'!W217</f>
        <v>2018</v>
      </c>
      <c r="P2">
        <f>+'Act.-Prop. Debt Service'!X217</f>
        <v>2019</v>
      </c>
      <c r="Q2">
        <f>+'Act.-Prop. Debt Service'!Y217</f>
        <v>2020</v>
      </c>
      <c r="R2">
        <f>+'Act.-Prop. Debt Service'!Z217</f>
        <v>2021</v>
      </c>
      <c r="S2">
        <f>+'Act.-Prop. Debt Service'!AA217</f>
        <v>2022</v>
      </c>
      <c r="T2">
        <f>+'Act.-Prop. Debt Service'!AB217</f>
        <v>2023</v>
      </c>
      <c r="U2">
        <f>+'Act.-Prop. Debt Service'!AC217</f>
        <v>2024</v>
      </c>
      <c r="V2">
        <f>+'Act.-Prop. Debt Service'!AD217</f>
        <v>2025</v>
      </c>
      <c r="W2">
        <f>+'Act.-Prop. Debt Service'!AE217</f>
        <v>2026</v>
      </c>
      <c r="X2">
        <f>+'Act.-Prop. Debt Service'!AF217</f>
        <v>2027</v>
      </c>
      <c r="Y2">
        <f>+'Act.-Prop. Debt Service'!AG217</f>
        <v>2028</v>
      </c>
      <c r="Z2">
        <f>+'Act.-Prop. Debt Service'!AH217</f>
        <v>2029</v>
      </c>
      <c r="AA2">
        <f>+'Act.-Prop. Debt Service'!AI217</f>
        <v>2030</v>
      </c>
      <c r="AB2">
        <f>+'Act.-Prop. Debt Service'!AJ217</f>
        <v>2031</v>
      </c>
      <c r="AC2">
        <f>+'Act.-Prop. Debt Service'!AK217</f>
        <v>2032</v>
      </c>
      <c r="AD2">
        <f>+'Act.-Prop. Debt Service'!AL217</f>
        <v>2033</v>
      </c>
      <c r="AE2">
        <f>+'Act.-Prop. Debt Service'!AM217</f>
        <v>2034</v>
      </c>
    </row>
    <row r="3" spans="1:34" ht="15">
      <c r="A3" s="95" t="str">
        <f>+'Act.-Prop. Debt Service'!E218</f>
        <v>Net Non-Exempt Tax-Supported Debt Service</v>
      </c>
      <c r="B3" s="96">
        <f>+'Act.-Prop. Debt Service'!J218</f>
        <v>0.3951075</v>
      </c>
      <c r="C3" s="96">
        <f>+'Act.-Prop. Debt Service'!K218</f>
        <v>0.30184</v>
      </c>
      <c r="D3" s="96">
        <f>+'Act.-Prop. Debt Service'!L218</f>
        <v>0.4083025</v>
      </c>
      <c r="E3" s="96">
        <f>+'Act.-Prop. Debt Service'!M218</f>
        <v>0.3725025</v>
      </c>
      <c r="F3" s="96">
        <f>+'Act.-Prop. Debt Service'!N218</f>
        <v>0.35329</v>
      </c>
      <c r="G3" s="96">
        <f>+'Act.-Prop. Debt Service'!O218</f>
        <v>0.335215</v>
      </c>
      <c r="H3" s="96">
        <f>+'Act.-Prop. Debt Service'!P218</f>
        <v>0.317215</v>
      </c>
      <c r="I3" s="96">
        <f>+'Act.-Prop. Debt Service'!Q218</f>
        <v>0.07419</v>
      </c>
      <c r="J3" s="96">
        <f>+'Act.-Prop. Debt Service'!R218</f>
        <v>0.07219</v>
      </c>
      <c r="K3" s="96">
        <f>+'Act.-Prop. Debt Service'!S218</f>
        <v>0.07019</v>
      </c>
      <c r="L3" s="96">
        <f>+'Act.-Prop. Debt Service'!T218</f>
        <v>0.05769</v>
      </c>
      <c r="M3" s="96">
        <f>+'Act.-Prop. Debt Service'!U218</f>
        <v>0.05609</v>
      </c>
      <c r="N3" s="96">
        <f>+'Act.-Prop. Debt Service'!V218</f>
        <v>0.05445</v>
      </c>
      <c r="O3" s="96">
        <f>+'Act.-Prop. Debt Service'!W218</f>
        <v>0.05285</v>
      </c>
      <c r="P3" s="96">
        <f>+'Act.-Prop. Debt Service'!X218</f>
        <v>0.05125</v>
      </c>
      <c r="Q3" s="96">
        <f>+'Act.-Prop. Debt Service'!Y218</f>
        <v>0.04965</v>
      </c>
      <c r="R3" s="96">
        <f>+'Act.-Prop. Debt Service'!Z218</f>
        <v>0.04805</v>
      </c>
      <c r="S3" s="96">
        <f>+'Act.-Prop. Debt Service'!AA218</f>
        <v>0.04645</v>
      </c>
      <c r="T3" s="96">
        <f>+'Act.-Prop. Debt Service'!AB218</f>
        <v>0.04485</v>
      </c>
      <c r="U3" s="96">
        <f>+'Act.-Prop. Debt Service'!AC218</f>
        <v>0.04325</v>
      </c>
      <c r="V3" s="96">
        <f>+'Act.-Prop. Debt Service'!AD218</f>
        <v>0.04165</v>
      </c>
      <c r="W3" s="96">
        <f>+'Act.-Prop. Debt Service'!AE218</f>
        <v>0</v>
      </c>
      <c r="X3" s="96">
        <f>+'Act.-Prop. Debt Service'!AF218</f>
        <v>0</v>
      </c>
      <c r="Y3" s="96">
        <f>+'Act.-Prop. Debt Service'!AG218</f>
        <v>0</v>
      </c>
      <c r="Z3" s="96">
        <f>+'Act.-Prop. Debt Service'!AH218</f>
        <v>0</v>
      </c>
      <c r="AA3" s="96">
        <f>+'Act.-Prop. Debt Service'!AI218</f>
        <v>0</v>
      </c>
      <c r="AB3" s="96">
        <f>+'Act.-Prop. Debt Service'!AJ218</f>
        <v>0</v>
      </c>
      <c r="AC3" s="96">
        <f>+'Act.-Prop. Debt Service'!AK218</f>
        <v>0</v>
      </c>
      <c r="AD3" s="96">
        <f>+'Act.-Prop. Debt Service'!AL218</f>
        <v>0</v>
      </c>
      <c r="AE3" s="96">
        <f>+'Act.-Prop. Debt Service'!AM218</f>
        <v>0</v>
      </c>
      <c r="AF3" s="96"/>
      <c r="AG3" s="96"/>
      <c r="AH3" s="96"/>
    </row>
    <row r="4" spans="1:34" ht="15">
      <c r="A4" s="95" t="str">
        <f>+'Act.-Prop. Debt Service'!E219</f>
        <v>Net Exempt Tax-Supported Debt Service</v>
      </c>
      <c r="B4" s="96">
        <f>+'Act.-Prop. Debt Service'!J219</f>
        <v>2.8271468636363637</v>
      </c>
      <c r="C4" s="96">
        <f>+'Act.-Prop. Debt Service'!K219</f>
        <v>2.727596863636364</v>
      </c>
      <c r="D4" s="96">
        <f>+'Act.-Prop. Debt Service'!L219</f>
        <v>2.9075968636363636</v>
      </c>
      <c r="E4" s="96">
        <f>+'Act.-Prop. Debt Service'!M219</f>
        <v>3.346756863636364</v>
      </c>
      <c r="F4" s="96">
        <f>+'Act.-Prop. Debt Service'!N219</f>
        <v>3.221459363636364</v>
      </c>
      <c r="G4" s="96">
        <f>+'Act.-Prop. Debt Service'!O219</f>
        <v>3.095946863636364</v>
      </c>
      <c r="H4" s="96">
        <f>+'Act.-Prop. Debt Service'!P219</f>
        <v>2.9683843636363636</v>
      </c>
      <c r="I4" s="96">
        <f>+'Act.-Prop. Debt Service'!Q219</f>
        <v>2.612719363636364</v>
      </c>
      <c r="J4" s="96">
        <f>+'Act.-Prop. Debt Service'!R219</f>
        <v>2.4803843636363636</v>
      </c>
      <c r="K4" s="96">
        <f>+'Act.-Prop. Debt Service'!S219</f>
        <v>2.136205613636364</v>
      </c>
      <c r="L4" s="96">
        <f>+'Act.-Prop. Debt Service'!T219</f>
        <v>3.1109225</v>
      </c>
      <c r="M4" s="96">
        <f>+'Act.-Prop. Debt Service'!U219</f>
        <v>1.91205</v>
      </c>
      <c r="N4" s="96">
        <f>+'Act.-Prop. Debt Service'!V219</f>
        <v>1.8512325</v>
      </c>
      <c r="O4" s="96">
        <f>+'Act.-Prop. Debt Service'!W219</f>
        <v>1.54467</v>
      </c>
      <c r="P4" s="96">
        <f>+'Act.-Prop. Debt Service'!X219</f>
        <v>1.4932875</v>
      </c>
      <c r="Q4" s="96">
        <f>+'Act.-Prop. Debt Service'!Y219</f>
        <v>1.44081</v>
      </c>
      <c r="R4" s="96">
        <f>+'Act.-Prop. Debt Service'!Z219</f>
        <v>1.3872375</v>
      </c>
      <c r="S4" s="96">
        <f>+'Act.-Prop. Debt Service'!AA219</f>
        <v>1.33257</v>
      </c>
      <c r="T4" s="96">
        <f>+'Act.-Prop. Debt Service'!AB219</f>
        <v>1.27545625</v>
      </c>
      <c r="U4" s="96">
        <f>+'Act.-Prop. Debt Service'!AC219</f>
        <v>0.637325</v>
      </c>
      <c r="V4" s="96">
        <f>+'Act.-Prop. Debt Service'!AD219</f>
        <v>0.108325</v>
      </c>
      <c r="W4" s="96">
        <f>+'Act.-Prop. Debt Service'!AE219</f>
        <v>0.1042</v>
      </c>
      <c r="X4" s="96">
        <f>+'Act.-Prop. Debt Service'!AF219</f>
        <v>0</v>
      </c>
      <c r="Y4" s="96">
        <f>+'Act.-Prop. Debt Service'!AG219</f>
        <v>0</v>
      </c>
      <c r="Z4" s="96">
        <f>+'Act.-Prop. Debt Service'!AH219</f>
        <v>0</v>
      </c>
      <c r="AA4" s="96">
        <f>+'Act.-Prop. Debt Service'!AI219</f>
        <v>0</v>
      </c>
      <c r="AB4" s="96">
        <f>+'Act.-Prop. Debt Service'!AJ219</f>
        <v>0</v>
      </c>
      <c r="AC4" s="96">
        <f>+'Act.-Prop. Debt Service'!AK219</f>
        <v>0</v>
      </c>
      <c r="AD4" s="96">
        <f>+'Act.-Prop. Debt Service'!AL219</f>
        <v>0</v>
      </c>
      <c r="AE4" s="96">
        <f>+'Act.-Prop. Debt Service'!AM219</f>
        <v>0</v>
      </c>
      <c r="AF4" s="96"/>
      <c r="AG4" s="96"/>
      <c r="AH4" s="96"/>
    </row>
    <row r="5" spans="1:34" ht="15">
      <c r="A5" s="95" t="str">
        <f>+'Act.-Prop. Debt Service'!E220</f>
        <v>Net Non-Exempt Self-Supported Debt Service</v>
      </c>
      <c r="B5" s="96">
        <f>+'Act.-Prop. Debt Service'!J220</f>
        <v>0.431656</v>
      </c>
      <c r="C5" s="96">
        <f>+'Act.-Prop. Debt Service'!K220</f>
        <v>0.3057</v>
      </c>
      <c r="D5" s="96">
        <f>+'Act.-Prop. Debt Service'!L220</f>
        <v>0.31055</v>
      </c>
      <c r="E5" s="96">
        <f>+'Act.-Prop. Debt Service'!M220</f>
        <v>0.30155</v>
      </c>
      <c r="F5" s="96">
        <f>+'Act.-Prop. Debt Service'!N220</f>
        <v>0.2925</v>
      </c>
      <c r="G5" s="96">
        <f>+'Act.-Prop. Debt Service'!O220</f>
        <v>0.28335</v>
      </c>
      <c r="H5" s="96">
        <f>+'Act.-Prop. Debt Service'!P220</f>
        <v>0.07875</v>
      </c>
      <c r="I5" s="96">
        <f>+'Act.-Prop. Debt Service'!Q220</f>
        <v>0.065</v>
      </c>
      <c r="J5" s="96">
        <f>+'Act.-Prop. Debt Service'!R220</f>
        <v>0.065</v>
      </c>
      <c r="K5" s="96">
        <f>+'Act.-Prop. Debt Service'!S220</f>
        <v>0.065</v>
      </c>
      <c r="L5" s="96">
        <f>+'Act.-Prop. Debt Service'!T220</f>
        <v>0</v>
      </c>
      <c r="M5" s="96">
        <f>+'Act.-Prop. Debt Service'!U220</f>
        <v>0</v>
      </c>
      <c r="N5" s="96">
        <f>+'Act.-Prop. Debt Service'!V220</f>
        <v>0</v>
      </c>
      <c r="O5" s="96">
        <f>+'Act.-Prop. Debt Service'!W220</f>
        <v>0</v>
      </c>
      <c r="P5" s="96">
        <f>+'Act.-Prop. Debt Service'!X220</f>
        <v>0</v>
      </c>
      <c r="Q5" s="96">
        <f>+'Act.-Prop. Debt Service'!Y220</f>
        <v>0</v>
      </c>
      <c r="R5" s="96">
        <f>+'Act.-Prop. Debt Service'!Z220</f>
        <v>0</v>
      </c>
      <c r="S5" s="96">
        <f>+'Act.-Prop. Debt Service'!AA220</f>
        <v>0</v>
      </c>
      <c r="T5" s="96">
        <f>+'Act.-Prop. Debt Service'!AB220</f>
        <v>0</v>
      </c>
      <c r="U5" s="96">
        <f>+'Act.-Prop. Debt Service'!AC220</f>
        <v>0</v>
      </c>
      <c r="V5" s="96">
        <f>+'Act.-Prop. Debt Service'!AD220</f>
        <v>0</v>
      </c>
      <c r="W5" s="96">
        <f>+'Act.-Prop. Debt Service'!AE220</f>
        <v>0</v>
      </c>
      <c r="X5" s="96">
        <f>+'Act.-Prop. Debt Service'!AF220</f>
        <v>0</v>
      </c>
      <c r="Y5" s="96">
        <f>+'Act.-Prop. Debt Service'!AG220</f>
        <v>0</v>
      </c>
      <c r="Z5" s="96">
        <f>+'Act.-Prop. Debt Service'!AH220</f>
        <v>0</v>
      </c>
      <c r="AA5" s="96">
        <f>+'Act.-Prop. Debt Service'!AI220</f>
        <v>0</v>
      </c>
      <c r="AB5" s="96">
        <f>+'Act.-Prop. Debt Service'!AJ220</f>
        <v>0</v>
      </c>
      <c r="AC5" s="96">
        <f>+'Act.-Prop. Debt Service'!AK220</f>
        <v>0</v>
      </c>
      <c r="AD5" s="96">
        <f>+'Act.-Prop. Debt Service'!AL220</f>
        <v>0</v>
      </c>
      <c r="AE5" s="96">
        <f>+'Act.-Prop. Debt Service'!AM220</f>
        <v>0</v>
      </c>
      <c r="AF5" s="96"/>
      <c r="AG5" s="96"/>
      <c r="AH5" s="96"/>
    </row>
    <row r="6" spans="1:31" s="98" customFormat="1" ht="15">
      <c r="A6" s="98" t="s">
        <v>10</v>
      </c>
      <c r="B6" s="98">
        <f>+SUM(B3:B5)</f>
        <v>3.6539103636363635</v>
      </c>
      <c r="C6" s="98">
        <f aca="true" t="shared" si="0" ref="C6:AE6">+SUM(C3:C5)</f>
        <v>3.3351368636363636</v>
      </c>
      <c r="D6" s="98">
        <f t="shared" si="0"/>
        <v>3.6264493636363637</v>
      </c>
      <c r="E6" s="98">
        <f t="shared" si="0"/>
        <v>4.0208093636363635</v>
      </c>
      <c r="F6" s="98">
        <f t="shared" si="0"/>
        <v>3.867249363636364</v>
      </c>
      <c r="G6" s="98">
        <f t="shared" si="0"/>
        <v>3.7145118636363637</v>
      </c>
      <c r="H6" s="98">
        <f t="shared" si="0"/>
        <v>3.3643493636363635</v>
      </c>
      <c r="I6" s="98">
        <f t="shared" si="0"/>
        <v>2.751909363636364</v>
      </c>
      <c r="J6" s="98">
        <f t="shared" si="0"/>
        <v>2.6175743636363635</v>
      </c>
      <c r="K6" s="98">
        <f t="shared" si="0"/>
        <v>2.271395613636364</v>
      </c>
      <c r="L6" s="98">
        <f t="shared" si="0"/>
        <v>3.1686125</v>
      </c>
      <c r="M6" s="98">
        <f t="shared" si="0"/>
        <v>1.96814</v>
      </c>
      <c r="N6" s="98">
        <f t="shared" si="0"/>
        <v>1.9056825000000002</v>
      </c>
      <c r="O6" s="98">
        <f t="shared" si="0"/>
        <v>1.59752</v>
      </c>
      <c r="P6" s="98">
        <f t="shared" si="0"/>
        <v>1.5445375000000001</v>
      </c>
      <c r="Q6" s="98">
        <f t="shared" si="0"/>
        <v>1.49046</v>
      </c>
      <c r="R6" s="98">
        <f t="shared" si="0"/>
        <v>1.4352874999999998</v>
      </c>
      <c r="S6" s="98">
        <f t="shared" si="0"/>
        <v>1.3790200000000001</v>
      </c>
      <c r="T6" s="98">
        <f t="shared" si="0"/>
        <v>1.32030625</v>
      </c>
      <c r="U6" s="98">
        <f t="shared" si="0"/>
        <v>0.680575</v>
      </c>
      <c r="V6" s="98">
        <f t="shared" si="0"/>
        <v>0.149975</v>
      </c>
      <c r="W6" s="98">
        <f t="shared" si="0"/>
        <v>0.1042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</row>
  </sheetData>
  <printOptions/>
  <pageMargins left="0.75" right="0.75" top="1" bottom="1" header="0.5" footer="0.5"/>
  <pageSetup fitToHeight="1" fitToWidth="1" horizontalDpi="300" verticalDpi="3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M. Guy</dc:creator>
  <cp:keywords/>
  <dc:description/>
  <cp:lastModifiedBy>ldoten</cp:lastModifiedBy>
  <cp:lastPrinted>2006-03-13T20:22:27Z</cp:lastPrinted>
  <dcterms:created xsi:type="dcterms:W3CDTF">1999-12-21T19:33:30Z</dcterms:created>
  <dcterms:modified xsi:type="dcterms:W3CDTF">2007-02-09T20:53:02Z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-1923733382</vt:i4>
  </property>
  <property fmtid="{D5CDD505-2E9C-101B-9397-08002B2CF9AE}" pid="3" name="_EmailSubject">
    <vt:lpwstr>Belmont capital plan revisions</vt:lpwstr>
  </property>
  <property fmtid="{D5CDD505-2E9C-101B-9397-08002B2CF9AE}" pid="4" name="_AuthorEmail">
    <vt:lpwstr>LDoten@firstsw.com</vt:lpwstr>
  </property>
  <property fmtid="{D5CDD505-2E9C-101B-9397-08002B2CF9AE}" pid="5" name="_AuthorEmailDisplayName">
    <vt:lpwstr>Lisa Doten</vt:lpwstr>
  </property>
  <property fmtid="{D5CDD505-2E9C-101B-9397-08002B2CF9AE}" pid="6" name="_PreviousAdHocReviewCycleID">
    <vt:i4>696076201</vt:i4>
  </property>
</Properties>
</file>