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16860" firstSheet="3" activeTab="3"/>
  </bookViews>
  <sheets>
    <sheet name="Line Items -- 10 vs. 11" sheetId="1" r:id="rId1"/>
    <sheet name="Departments -- 10 vs. 11" sheetId="2" r:id="rId2"/>
    <sheet name="Secretariats -- 10 vs. 11" sheetId="3" r:id="rId3"/>
    <sheet name="Analysis of Change -- 08 vs 11" sheetId="4" r:id="rId4"/>
    <sheet name="Analysis by Dept -- 08 v 11" sheetId="5" r:id="rId5"/>
    <sheet name="Headcount data" sheetId="6" r:id="rId6"/>
  </sheets>
  <definedNames/>
  <calcPr fullCalcOnLoad="1"/>
</workbook>
</file>

<file path=xl/sharedStrings.xml><?xml version="1.0" encoding="utf-8"?>
<sst xmlns="http://schemas.openxmlformats.org/spreadsheetml/2006/main" count="2455" uniqueCount="1110">
  <si>
    <t>Hampshire Registry of Deeds</t>
  </si>
  <si>
    <t>Middlesex Registry of Deeds - Northern District</t>
  </si>
  <si>
    <t>Middlesex Registry of Deeds - Southern District</t>
  </si>
  <si>
    <t>Berkshire Registry of Deeds - Northern District</t>
  </si>
  <si>
    <t>Berkshire Registry of Deeds - Central District</t>
  </si>
  <si>
    <t>Berkshire Registry of Deeds - Southern District</t>
  </si>
  <si>
    <t>Suffolk Registry of Deeds</t>
  </si>
  <si>
    <t>Worcester Registry of Deeds - Northern District</t>
  </si>
  <si>
    <t>Worcester Registry of Deeds - Worcester District</t>
  </si>
  <si>
    <t>Alcoholic Beverages Control Commission</t>
  </si>
  <si>
    <t>Alcoholic Beverages Control Commission Investigation and Enforcement</t>
  </si>
  <si>
    <t>Financial Institution Fees</t>
  </si>
  <si>
    <t>Welcome Home Bill Bonus Payments</t>
  </si>
  <si>
    <t>Bonus Payments to War Veterans</t>
  </si>
  <si>
    <t>Payments to Cities and Towns for Local Share of Racing Tax Revenues</t>
  </si>
  <si>
    <t>Public Safety Employees Line-of-Duty Death Benefits</t>
  </si>
  <si>
    <t>State Lottery Commission - Monitor Games</t>
  </si>
  <si>
    <t>Lottery Advertising</t>
  </si>
  <si>
    <t>State Lottery Commission - Health and Welfare Benefits</t>
  </si>
  <si>
    <t>06402001</t>
  </si>
  <si>
    <t>06990015</t>
  </si>
  <si>
    <t>Consolidated Long-Term Debt Service</t>
  </si>
  <si>
    <t>06990016</t>
  </si>
  <si>
    <t>Accelerated Bridge Program Debt Service</t>
  </si>
  <si>
    <t>06992004</t>
  </si>
  <si>
    <t>Central Artery/Tunnel Debt Service</t>
  </si>
  <si>
    <t>06999100</t>
  </si>
  <si>
    <t>Short-Term Debt Service and Costs of Issuance</t>
  </si>
  <si>
    <t>06999101</t>
  </si>
  <si>
    <t>Grant Anticipation Notes Debt Service</t>
  </si>
  <si>
    <t>Office of the State Auditor Administration</t>
  </si>
  <si>
    <t>Division of Local Mandates</t>
  </si>
  <si>
    <t>Bureau of Special Investigations</t>
  </si>
  <si>
    <t>Medicaid Audit Unit</t>
  </si>
  <si>
    <t>Office of the Attorney General Administration</t>
  </si>
  <si>
    <t>Compensation to Victims of Violent Crimes</t>
  </si>
  <si>
    <t>Attorney General State Police Overtime</t>
  </si>
  <si>
    <t>False Claims Recovery Retained Revenue</t>
  </si>
  <si>
    <t>Public Utilities Proceedings Unit</t>
  </si>
  <si>
    <t>Medicaid Fraud Control Unit</t>
  </si>
  <si>
    <t>Wage Enforcement Program</t>
  </si>
  <si>
    <t>Insurance Proceedings Unit</t>
  </si>
  <si>
    <t>Automobile Insurance Fraud Investigation and Prosecution</t>
  </si>
  <si>
    <t>Workers' Compensation Fraud Investigation and Prosecution</t>
  </si>
  <si>
    <t>Domestic Violence Court Advocacy Program</t>
  </si>
  <si>
    <t>Public Purchasing and Manager Program Fees Retained Revenue</t>
  </si>
  <si>
    <t>Fees and Federal Reimbursement Retained Revenue</t>
  </si>
  <si>
    <t>Discrimination Prevention Program Retained Revenue</t>
  </si>
  <si>
    <t>Massachusetts Development Finance Agency</t>
  </si>
  <si>
    <t>Administration and Finance Information Technology Costs</t>
  </si>
  <si>
    <t>State Office Building Rents Retained Revenue</t>
  </si>
  <si>
    <t>Contractor Certification Program Retained Revenue</t>
  </si>
  <si>
    <t>Utility Costs for State Managed Buildings</t>
  </si>
  <si>
    <t>State House Operations</t>
  </si>
  <si>
    <t>State House Accessibility</t>
  </si>
  <si>
    <t>11085200</t>
  </si>
  <si>
    <t>Group Insurance Premium and Plan Costs</t>
  </si>
  <si>
    <t>11085201</t>
  </si>
  <si>
    <t>Municipal Partnership Act Implementation Retained Revenue</t>
  </si>
  <si>
    <t>11085350</t>
  </si>
  <si>
    <t>Retired Governmental Employees Group Insurance Premiums</t>
  </si>
  <si>
    <t>11085400</t>
  </si>
  <si>
    <t>Retired Municipal Teachers Group Insurance Premiums</t>
  </si>
  <si>
    <t>11085500</t>
  </si>
  <si>
    <t>Group Insurance Dental and Vision Benefits</t>
  </si>
  <si>
    <t>Copy Charge Retained Revenue</t>
  </si>
  <si>
    <t>Division of Local Services</t>
  </si>
  <si>
    <t>Additional Auditors Retained Revenue</t>
  </si>
  <si>
    <t>Child Support Enforcement Division</t>
  </si>
  <si>
    <t>Child Support Enforcement Federal Reimbursement Retained Revenue</t>
  </si>
  <si>
    <t>Water and Sewer Rate Relief Payments - Local Services Program</t>
  </si>
  <si>
    <t>Underground Storage Tank Reimbursements</t>
  </si>
  <si>
    <t>Underground Storage Tank Administrative Review Board</t>
  </si>
  <si>
    <t>Underground Storage Tank Municipal Grants</t>
  </si>
  <si>
    <t>12332000</t>
  </si>
  <si>
    <t>Tax Abatements for Veterans, Widows, Blind Persons and the Elderly</t>
  </si>
  <si>
    <t>12332350</t>
  </si>
  <si>
    <t>Unrestricted General Government Local Aid</t>
  </si>
  <si>
    <t>12332400</t>
  </si>
  <si>
    <t>Reimbursement to Cities in Lieu of Taxes on State Owned Land</t>
  </si>
  <si>
    <t>Tax Assessment Appeals Fee Retained Revenue</t>
  </si>
  <si>
    <t>Veterans' Services Administration and Operations</t>
  </si>
  <si>
    <t>Veterans' Outreach Centers Including Homeless Shelters</t>
  </si>
  <si>
    <t>Women Veterans' Outreach</t>
  </si>
  <si>
    <t>Agawam and Winchendon Veterans' Cemeteries Fees and Grants Retained Revenue</t>
  </si>
  <si>
    <t>Veterans' Pension Determination and Revenue Recovery</t>
  </si>
  <si>
    <t>Assistance to Homeless Veterans</t>
  </si>
  <si>
    <t>New England Shelter for Homeless Veterans</t>
  </si>
  <si>
    <t>Annuities to Qualified Disabled Veterans, Gold Star Parents and Spouses</t>
  </si>
  <si>
    <t>Veterans' Benefits Including Annuities</t>
  </si>
  <si>
    <t>Agawam and Winchendon Veterans' Cemeteries</t>
  </si>
  <si>
    <t>Chapter 70 Commission</t>
  </si>
  <si>
    <t>Fraud and Abuse Prevention Task Force</t>
  </si>
  <si>
    <t>Online Transaction Activity Expansion Retained Revenue</t>
  </si>
  <si>
    <t>Special Elections Reserve</t>
  </si>
  <si>
    <t>Non-Profit Capital Projects Reserve</t>
  </si>
  <si>
    <t>06400300</t>
  </si>
  <si>
    <t>60000100</t>
  </si>
  <si>
    <t>Lottery Revenue Distribution to Cities and Towns</t>
  </si>
  <si>
    <t xml:space="preserve">   Provides full-time-equivalent regular state employees for 2010</t>
  </si>
  <si>
    <t>Not clear that 100% comparable; assuming that CAFR does not include temporary workers; not clearly specified.</t>
  </si>
  <si>
    <t>Comparison between 2008 and FY2011 HWM estimated</t>
  </si>
  <si>
    <t xml:space="preserve">     July 1 2008 total, including DOE</t>
  </si>
  <si>
    <t xml:space="preserve">     Quoted job losses from budget per HWM</t>
  </si>
  <si>
    <t xml:space="preserve">     Estimated jobs in 2011</t>
  </si>
  <si>
    <t xml:space="preserve">     March 13, 2010 total, including DOE (adjusted as above)</t>
  </si>
  <si>
    <t>Unadjusted</t>
  </si>
  <si>
    <t xml:space="preserve">     % Loss of Jobs</t>
  </si>
  <si>
    <t>Notes</t>
  </si>
  <si>
    <t>Note:  Newly incorporated sheriffs and new Dept. of Ed. not excluded</t>
  </si>
  <si>
    <t>X</t>
  </si>
  <si>
    <t>Z</t>
  </si>
  <si>
    <t>Unreconciled transfers in Department CTR</t>
  </si>
  <si>
    <t>Unreconciled transfers and classification changes (includes DOT shift to trust)</t>
  </si>
  <si>
    <t>Total Excluding X and Z items</t>
  </si>
  <si>
    <t>Total Including X and Z items</t>
  </si>
  <si>
    <t>Data not in same account structure; unanalyzed</t>
  </si>
  <si>
    <t>D--TRE</t>
  </si>
  <si>
    <t>06999200</t>
  </si>
  <si>
    <t>Massachusetts Development Finance Agency Debt Service Assistance</t>
  </si>
  <si>
    <t>H--EHS</t>
  </si>
  <si>
    <t>H--ELD</t>
  </si>
  <si>
    <t>H--GIC</t>
  </si>
  <si>
    <t>L--BLC</t>
  </si>
  <si>
    <t>L--DOE</t>
  </si>
  <si>
    <t>L--DOR</t>
  </si>
  <si>
    <t>12311000</t>
  </si>
  <si>
    <t>12320100</t>
  </si>
  <si>
    <t>12320300</t>
  </si>
  <si>
    <t>12332006</t>
  </si>
  <si>
    <t>Motor Vehicle Excise Reimbursements to Disabled Veterans</t>
  </si>
  <si>
    <t>12332310</t>
  </si>
  <si>
    <t>Tax Abatements for the Elderly</t>
  </si>
  <si>
    <t>L--EPS</t>
  </si>
  <si>
    <t>L--LOT</t>
  </si>
  <si>
    <t>L--REG</t>
  </si>
  <si>
    <t>L--TRE</t>
  </si>
  <si>
    <t>06115500</t>
  </si>
  <si>
    <t>Additional Assistance to Cities and Towns</t>
  </si>
  <si>
    <t>06115510</t>
  </si>
  <si>
    <t>Reimbursements to Cities and Towns in Lieu of Taxes on State-Owned Land</t>
  </si>
  <si>
    <t>06115800</t>
  </si>
  <si>
    <t>X--CTR</t>
  </si>
  <si>
    <t>15950330</t>
  </si>
  <si>
    <t>Transfer from General Fund to State Lottery Fund</t>
  </si>
  <si>
    <t>15950381</t>
  </si>
  <si>
    <t>Transfer of Revenue to General Fund from</t>
  </si>
  <si>
    <t>Z--ART</t>
  </si>
  <si>
    <t>06400350</t>
  </si>
  <si>
    <t>Cultural Resources Act</t>
  </si>
  <si>
    <t>06400351</t>
  </si>
  <si>
    <t>John and Abigail Adams Arts Program</t>
  </si>
  <si>
    <t>Z--CTR</t>
  </si>
  <si>
    <t>15951074</t>
  </si>
  <si>
    <t>Transfer from GF to EOL Workforce Compet</t>
  </si>
  <si>
    <t>15956588</t>
  </si>
  <si>
    <t>Transfer from GF to Mass Cultural Facilities Fund</t>
  </si>
  <si>
    <t>15959018</t>
  </si>
  <si>
    <t>Transfer from GF to Commonwealth Covenant Fund</t>
  </si>
  <si>
    <t>Z--DOT</t>
  </si>
  <si>
    <t>60000110</t>
  </si>
  <si>
    <t>60000200</t>
  </si>
  <si>
    <t>Inter-District Transportation Program</t>
  </si>
  <si>
    <t>60000300</t>
  </si>
  <si>
    <t>Tunnel Infrastructure Safety Audit</t>
  </si>
  <si>
    <t>60001700</t>
  </si>
  <si>
    <t>60050015</t>
  </si>
  <si>
    <t>60050020</t>
  </si>
  <si>
    <t>Transportation Improvements</t>
  </si>
  <si>
    <t>60050030</t>
  </si>
  <si>
    <t>Transportation Improvement Projects</t>
  </si>
  <si>
    <t>60060003</t>
  </si>
  <si>
    <t>60100001</t>
  </si>
  <si>
    <t>60100002</t>
  </si>
  <si>
    <t>60100003</t>
  </si>
  <si>
    <t>Billboard &amp; Outdoor Advertising Retained Revenue</t>
  </si>
  <si>
    <t>60307201</t>
  </si>
  <si>
    <t>60330592</t>
  </si>
  <si>
    <t>Chapter 90 Program</t>
  </si>
  <si>
    <t>84000001</t>
  </si>
  <si>
    <t>84000011</t>
  </si>
  <si>
    <t>84000016</t>
  </si>
  <si>
    <t>84000024</t>
  </si>
  <si>
    <t>Civil Motor Vehicle Infraction Fees Retained Revenue</t>
  </si>
  <si>
    <t>84000033</t>
  </si>
  <si>
    <t>84000222</t>
  </si>
  <si>
    <t>Registration Renewal Fee Retained Revenue</t>
  </si>
  <si>
    <t>84003328</t>
  </si>
  <si>
    <t>RMV Debt Collection</t>
  </si>
  <si>
    <t>Z--GOV</t>
  </si>
  <si>
    <t>04111002</t>
  </si>
  <si>
    <t>Z--OCD</t>
  </si>
  <si>
    <t>70040100</t>
  </si>
  <si>
    <t>70040101</t>
  </si>
  <si>
    <t>70040102</t>
  </si>
  <si>
    <t>70040104</t>
  </si>
  <si>
    <t>Z--WEL</t>
  </si>
  <si>
    <t>44032120</t>
  </si>
  <si>
    <t>44063000</t>
  </si>
  <si>
    <t>44063010</t>
  </si>
  <si>
    <t>Home and Healthy for Good</t>
  </si>
  <si>
    <t>Items that involve transfers or reclassifications not fully reconciled for the purposes of this spreadsheet</t>
  </si>
  <si>
    <t>Budget Section 2 items in analysis classes (tags used for the analysis in this spreadsheet)</t>
  </si>
  <si>
    <t>Transportation Trust Fund (all combined by H2) (offset category Z DOT items)</t>
  </si>
  <si>
    <t>Combined Z--OCD and Z-WEL -- Homeless programs transfer</t>
  </si>
  <si>
    <t>Not analyzed</t>
  </si>
  <si>
    <t>Not Analyzed</t>
  </si>
  <si>
    <t>Check Sum</t>
  </si>
  <si>
    <t>Grand total all special and excluded categories plus not special</t>
  </si>
  <si>
    <t>All regular agency expenses in Section 2 (excluding items below)</t>
  </si>
  <si>
    <t>Combined DOT vs. Transportation Trust Fund (excluding MBTA and RTA amounts)</t>
  </si>
  <si>
    <t>MEMO</t>
  </si>
  <si>
    <t>ITEMS DEDUCTED BEFORE REVENUE COMPUTATION</t>
  </si>
  <si>
    <t>School Building Authority Transfer</t>
  </si>
  <si>
    <t>MBTA Subsidy Transfer</t>
  </si>
  <si>
    <t>Pension Transfer</t>
  </si>
  <si>
    <t>Total transfers before revenue available computation</t>
  </si>
  <si>
    <t>Grand total spending including transfers</t>
  </si>
  <si>
    <t>Cultural Funds</t>
  </si>
  <si>
    <t>THIS SPREADSHEET RANKS AGENCIES BY CHANGE FROM 08 TO 11 WITH ACCOUNTS EXCLUDED AS IN PREVIOUS WORKSHEET</t>
  </si>
  <si>
    <t>n/a</t>
  </si>
  <si>
    <t>Transfer into state budget; previously within Public Safety</t>
  </si>
  <si>
    <t>Policy proposal only in H2</t>
  </si>
  <si>
    <t>Total for included accounts</t>
  </si>
  <si>
    <t>Total for excluded (preceding spreadsheet)</t>
  </si>
  <si>
    <t>Checksum total to all Section 2 Direct Appropriations</t>
  </si>
  <si>
    <t>Transferred to Joint Legislative Operations</t>
  </si>
  <si>
    <t>11 vs 08 is -38% if exclude sheriffs; affected also by local grant cuts</t>
  </si>
  <si>
    <t>Lower legal settlements</t>
  </si>
  <si>
    <t>Includes transfer in of Fingold library</t>
  </si>
  <si>
    <t>New Office</t>
  </si>
  <si>
    <t>Includes collective bargaining reserves allocable to other agencies</t>
  </si>
  <si>
    <t>Z--ANF</t>
  </si>
  <si>
    <t>Incorporated turnpike costs</t>
  </si>
  <si>
    <t>Transfer of Homeless programs excluded</t>
  </si>
  <si>
    <t>Commonwealth Corps excluded</t>
  </si>
  <si>
    <t>FY11 does not reflect any possible PAC forward amounts ; likely small</t>
  </si>
  <si>
    <r>
      <t>Partial</t>
    </r>
    <r>
      <rPr>
        <b/>
        <sz val="8"/>
        <rFont val="Arial"/>
        <family val="2"/>
      </rPr>
      <t xml:space="preserve"> transfer reconciliations -- color coded to show items combined</t>
    </r>
  </si>
  <si>
    <t>Analysis of Headcount -- Full time equivalent regular employees (excludes contractors)</t>
  </si>
  <si>
    <t>Route 3 North Contract Assistance</t>
  </si>
  <si>
    <t>Water Pollution Abatement Trust Contract Assistance</t>
  </si>
  <si>
    <t>Commission to End Homelessness Recommendations Reserve</t>
  </si>
  <si>
    <t>Reserve for Benefit Change Reimbursement</t>
  </si>
  <si>
    <t>Rolland Court Monitor Reserve</t>
  </si>
  <si>
    <t>H1N1 Reserve Account</t>
  </si>
  <si>
    <t>FEMA Declaration 3296</t>
  </si>
  <si>
    <t>DCR Ice Storm FEMA</t>
  </si>
  <si>
    <t>Massachusetts Department of Transportation Contract Assistance</t>
  </si>
  <si>
    <t>Snow and Deficiency Account</t>
  </si>
  <si>
    <t>Commonwealth I-Cubed Assistance Assembly Square Reserve</t>
  </si>
  <si>
    <t>ANF Collective Bargaining Reserve</t>
  </si>
  <si>
    <t>Hurricane Katrina Relief</t>
  </si>
  <si>
    <t>Health Care Cost Containment Reserve</t>
  </si>
  <si>
    <t>South Essex Sewerage District Debt Service Assessment</t>
  </si>
  <si>
    <t>Judgments, Settlements and Legal Fees</t>
  </si>
  <si>
    <t>MITC Operational Expenses</t>
  </si>
  <si>
    <t>Advanced Technology and Manufacturing Center</t>
  </si>
  <si>
    <t>NAGE Units 1, 3, 6 -- apparently reflects a later agreement; not in H2.</t>
  </si>
  <si>
    <t>Service Employees International Union</t>
  </si>
  <si>
    <t>American Federation of State, County and Municipal Employees, Council 93</t>
  </si>
  <si>
    <t>AAFSCME, Unit 2 -- apparently reflects a later agreement; not in H2.</t>
  </si>
  <si>
    <t>SEIU 888 -- apparently reflects a later agreement; not in H2.</t>
  </si>
  <si>
    <t>American Federation of State, County and Municipal Employees, Local 106</t>
  </si>
  <si>
    <t>Single Point of Contact Unit (SPOC)</t>
  </si>
  <si>
    <t>Dartmouth/Bristol Community College Reserve</t>
  </si>
  <si>
    <t>Transportation Reform Reserve</t>
  </si>
  <si>
    <t>1599LIFE</t>
  </si>
  <si>
    <t>FY09 Surplus Transfer to Life Sciences Center</t>
  </si>
  <si>
    <t>Civil Service and Physical Abilities Exam Fee Retained Revenue</t>
  </si>
  <si>
    <t>Former County Employees Workers' Compensation</t>
  </si>
  <si>
    <t>Physical Abilities Test Fee Retained Revenue</t>
  </si>
  <si>
    <t>State Contribution to Union Dental and Vision Insurance</t>
  </si>
  <si>
    <t>Statewide Contract Fee</t>
  </si>
  <si>
    <t>Human Services Provider Overbilling Recovery Retained Revenue</t>
  </si>
  <si>
    <t>Supplier Diversity Office</t>
  </si>
  <si>
    <t>Surplus Sales Retained Revenue</t>
  </si>
  <si>
    <t>Reprographic Services Retained Revenue</t>
  </si>
  <si>
    <t>Geographic and Environmental Information</t>
  </si>
  <si>
    <t>Data Processing Service Fee Retained Revenue</t>
  </si>
  <si>
    <t>Vendor Computer Service Fee Retained Revenue</t>
  </si>
  <si>
    <t>Executive Office of Energy and Environmental Affairs Administration</t>
  </si>
  <si>
    <t>Energy and Environment Information Technology Costs</t>
  </si>
  <si>
    <t>Environmental Affairs Data Processing Service Fee Retained Revenue</t>
  </si>
  <si>
    <t>Recycling Coordination Solid Waste Management Programs and Projects</t>
  </si>
  <si>
    <t>Environmental Affairs Office for Technical Assistance</t>
  </si>
  <si>
    <t>Environmental Law Enforcement</t>
  </si>
  <si>
    <t>Environmental Law Enforcement Private Details Retained Revenue</t>
  </si>
  <si>
    <t>Department of Public Utilities Administration</t>
  </si>
  <si>
    <t>Transportation Oversight Division</t>
  </si>
  <si>
    <t>Energy Facilities Siting Board Retained Revenue</t>
  </si>
  <si>
    <t>Unified Carrier Registration Retained Revenue</t>
  </si>
  <si>
    <t>Department of Environmental Protection Administration</t>
  </si>
  <si>
    <t>Wetlands Permitting Fee Retained Revenue</t>
  </si>
  <si>
    <t>Redemption Centers Operations</t>
  </si>
  <si>
    <t>Toxics Use Reduction Act</t>
  </si>
  <si>
    <t>Toxics Use Retained Revenue</t>
  </si>
  <si>
    <t>Clean Air Act</t>
  </si>
  <si>
    <t>Clean Air Act Operating Permit and Compliance Program</t>
  </si>
  <si>
    <t>Safe Drinking Water Act</t>
  </si>
  <si>
    <t>Hazardous Waste Cleanup Program</t>
  </si>
  <si>
    <t>Brownfields Site Audit Program</t>
  </si>
  <si>
    <t>Board of Registration of Hazardous Waste Site Cleanup Professionals</t>
  </si>
  <si>
    <t>Department of Fish and Game Administration</t>
  </si>
  <si>
    <t>Riverways Protection, Restoration and Public Access Promotion</t>
  </si>
  <si>
    <t>Division of Fisheries and Wildlife Administration</t>
  </si>
  <si>
    <t>Natural Heritage and Endangered Species Program</t>
  </si>
  <si>
    <t>Hunter Safety Program</t>
  </si>
  <si>
    <t>Wildlife Habitat Purchase</t>
  </si>
  <si>
    <t>Waterfowl Management Program</t>
  </si>
  <si>
    <t>Fishing and Boating Access</t>
  </si>
  <si>
    <t>Division of Marine Fisheries Administration</t>
  </si>
  <si>
    <t>Marine Recreational Fisheries Development and Enhancement Program</t>
  </si>
  <si>
    <t>Marine Recreational Fishing Fee Retained Revenue</t>
  </si>
  <si>
    <t>Saltwater Sportfish Licensing</t>
  </si>
  <si>
    <t>Department of Agricultural Resources Administration</t>
  </si>
  <si>
    <t>Emergency Food Assistance Program</t>
  </si>
  <si>
    <t>Integrated Pest Management Program</t>
  </si>
  <si>
    <t>Data from Website rolled up by category</t>
  </si>
  <si>
    <t>Transportation and Public Works</t>
  </si>
  <si>
    <r>
      <t xml:space="preserve">Education </t>
    </r>
    <r>
      <rPr>
        <sz val="8"/>
        <color indexed="8"/>
        <rFont val="Arial"/>
        <family val="2"/>
      </rPr>
      <t>Early Elementary and Secondary Education</t>
    </r>
  </si>
  <si>
    <r>
      <t xml:space="preserve">Housing and Economic Development </t>
    </r>
    <r>
      <rPr>
        <sz val="8"/>
        <color indexed="8"/>
        <rFont val="Arial"/>
        <family val="2"/>
      </rPr>
      <t xml:space="preserve">Labor and Workforce </t>
    </r>
  </si>
  <si>
    <t>All other than higher education</t>
  </si>
  <si>
    <t>Turnpike Authority</t>
  </si>
  <si>
    <t>Seven County Sherrifs</t>
  </si>
  <si>
    <t>https://massfinance.state.ma.us/CommonCents/commonEmployees.asp</t>
  </si>
  <si>
    <t>Adjustments in above</t>
  </si>
  <si>
    <t>http://www.mass.gov/Aosc/docs/reports_audits/CAFR/2009/Pages_182_183.pdf</t>
  </si>
  <si>
    <t xml:space="preserve">   As of June 30 of each year for 2009 and all before</t>
  </si>
  <si>
    <t>Total March 13, 2010</t>
  </si>
  <si>
    <t>Section 2 Direct Appropriations</t>
  </si>
  <si>
    <t>FY08 ACTUAL</t>
  </si>
  <si>
    <t>% Change (FY11HWM v FY08 Actual)</t>
  </si>
  <si>
    <t>State Retiree Benefits Trust</t>
  </si>
  <si>
    <t>Medical Assistance Trust Fund (Health reform waiver)</t>
  </si>
  <si>
    <t>Commonwealth Care Trust Fund</t>
  </si>
  <si>
    <t>MBTA</t>
  </si>
  <si>
    <t>RTA's</t>
  </si>
  <si>
    <t>General Fund Transfers Adding to Total Spending</t>
  </si>
  <si>
    <t>Total with Health, Transportation and Retiree Transfers</t>
  </si>
  <si>
    <t>Section 2E Operating Transfers (data from prior years not in same account structure)</t>
  </si>
  <si>
    <t>MEMO:</t>
  </si>
  <si>
    <t>Budget Funds</t>
  </si>
  <si>
    <t>Capital Funds</t>
  </si>
  <si>
    <t>Trust Funds</t>
  </si>
  <si>
    <t>Federal Funds</t>
  </si>
  <si>
    <t>Program Description</t>
  </si>
  <si>
    <t>Energy and Environmental Affairs</t>
  </si>
  <si>
    <t>General Government</t>
  </si>
  <si>
    <t>Health and Human Services</t>
  </si>
  <si>
    <t>Higher Education</t>
  </si>
  <si>
    <t>Public Safety and Homeland Security</t>
  </si>
  <si>
    <t>Department of Conservation and Recreation Administration</t>
  </si>
  <si>
    <t>Watershed Management Program</t>
  </si>
  <si>
    <t>Commonwealth Zoological Corporation</t>
  </si>
  <si>
    <t>Stormwater Management</t>
  </si>
  <si>
    <t>Beach Preservation</t>
  </si>
  <si>
    <t>Office of Dam Safety</t>
  </si>
  <si>
    <t>State Parks and Recreation</t>
  </si>
  <si>
    <t>Department of Conservation and Recreation Retained Revenue</t>
  </si>
  <si>
    <t>State House Park Rangers</t>
  </si>
  <si>
    <t>Citation Fee Park Ranger Retained Revenue</t>
  </si>
  <si>
    <t>Telecommunications Leases Retained Revenue</t>
  </si>
  <si>
    <t>Parkways Snow and Ice</t>
  </si>
  <si>
    <t>Skating Rink Fee Retained Revenue</t>
  </si>
  <si>
    <t>Ponkapoag Golf Course Retained Revenue</t>
  </si>
  <si>
    <t>Leo J. Martin Golf Course Retained Revenue</t>
  </si>
  <si>
    <t>Department of Early Education and Care Administration</t>
  </si>
  <si>
    <t>Access Management</t>
  </si>
  <si>
    <t>Children's Trust Fund Operations</t>
  </si>
  <si>
    <t>Supportive Child Care</t>
  </si>
  <si>
    <t>TANF Related Child Care</t>
  </si>
  <si>
    <t>Child Care Access</t>
  </si>
  <si>
    <t>Grants to Head Start Programs</t>
  </si>
  <si>
    <t>Universal Pre-Kindergarten</t>
  </si>
  <si>
    <t>Quality Program Supports</t>
  </si>
  <si>
    <t>Early Childhood Mental Health Consultation Services</t>
  </si>
  <si>
    <t>Children's Trust Fund</t>
  </si>
  <si>
    <t>Services for Infants and Parents</t>
  </si>
  <si>
    <t>Personal Care Attendant Council</t>
  </si>
  <si>
    <t>Youth-at-Risk Matching Grants</t>
  </si>
  <si>
    <t>Primary Care Workforce</t>
  </si>
  <si>
    <t>Executive Office of Health and Human Services and Medicaid Administration</t>
  </si>
  <si>
    <t>MassHealth Auditing and Utilization Reviews</t>
  </si>
  <si>
    <t>40000320</t>
  </si>
  <si>
    <t>MassHealth Recoveries from Current and Prior Fiscal Years Retained Revenue</t>
  </si>
  <si>
    <t>Health Care Quality and Cost Council</t>
  </si>
  <si>
    <t>Health Information Analysis Retained Revenue</t>
  </si>
  <si>
    <t>40000430</t>
  </si>
  <si>
    <t>MassHealth CommonHealth Plan</t>
  </si>
  <si>
    <t>40000500</t>
  </si>
  <si>
    <t>MassHealth Managed Care</t>
  </si>
  <si>
    <t>40000600</t>
  </si>
  <si>
    <t>MassHealth Senior Care</t>
  </si>
  <si>
    <t>40000640</t>
  </si>
  <si>
    <t>MassHealth Nursing Home Supplemental Rates</t>
  </si>
  <si>
    <t>40000700</t>
  </si>
  <si>
    <t>MassHealth Fee-for-Service Payments</t>
  </si>
  <si>
    <t>40000870</t>
  </si>
  <si>
    <t>MassHealth Basic Coverage</t>
  </si>
  <si>
    <t>40000875</t>
  </si>
  <si>
    <t>MassHealth Breast and Cervical Cancer Treatment</t>
  </si>
  <si>
    <t>40000880</t>
  </si>
  <si>
    <t>MassHealth Family Assistance Plan</t>
  </si>
  <si>
    <t>40000890</t>
  </si>
  <si>
    <t>MassHealth Premium Assistance and Insurance Partnership Program</t>
  </si>
  <si>
    <t>Healthy Start Program</t>
  </si>
  <si>
    <t>40000950</t>
  </si>
  <si>
    <t>Children's Behavioral Health Initiative</t>
  </si>
  <si>
    <t>40000990</t>
  </si>
  <si>
    <t>Children's Medical Security Plan</t>
  </si>
  <si>
    <t>40001400</t>
  </si>
  <si>
    <t>MassHealth HIV Plan</t>
  </si>
  <si>
    <t>40001405</t>
  </si>
  <si>
    <t>MassHealth Essential</t>
  </si>
  <si>
    <t>40001420</t>
  </si>
  <si>
    <t>Medicare Part D Phased Down Contribution</t>
  </si>
  <si>
    <t>Health and Human Services Information Technology Costs</t>
  </si>
  <si>
    <t>Low-Income Citizenship Program</t>
  </si>
  <si>
    <t>MCB Administration and Operations</t>
  </si>
  <si>
    <t>Community Services for the Blind</t>
  </si>
  <si>
    <t>State Supplement to Federal Supplemental Security Income (SSI) for the Blind</t>
  </si>
  <si>
    <t>Turning 22 Program and Services</t>
  </si>
  <si>
    <t>Vocational Rehabilitation for the Blind</t>
  </si>
  <si>
    <t>MRC Administration and Operations</t>
  </si>
  <si>
    <t>Vocational Rehabilitation for the Disabled</t>
  </si>
  <si>
    <t>Employment Assistance</t>
  </si>
  <si>
    <t>Independent Living Assistance for the Multi-Disabled</t>
  </si>
  <si>
    <t>Accessible Housing Placement and Registry for Disabled Persons</t>
  </si>
  <si>
    <t>Home Care Services for the Multi-Disabled</t>
  </si>
  <si>
    <t>Head Injury Treatment Services</t>
  </si>
  <si>
    <t>Soldiers' Home in Massachusetts Administration and Operations</t>
  </si>
  <si>
    <t>License Plate Sales Retained Revenue</t>
  </si>
  <si>
    <t>Soldiers' Home in Holyoke Administration and Operations</t>
  </si>
  <si>
    <t>Holyoke Antenna Retained Revenue</t>
  </si>
  <si>
    <t>Pharmacy Co-Payment Fee Retained Revenue</t>
  </si>
  <si>
    <t>Holyoke Telephone and Television Retained Revenue</t>
  </si>
  <si>
    <t>Department of Youth Services Administration and Operations</t>
  </si>
  <si>
    <t>Non-Residential Services for Committed Population</t>
  </si>
  <si>
    <t>Residential Services for Detained Population</t>
  </si>
  <si>
    <t>Residential Services for Committed Population</t>
  </si>
  <si>
    <t>Department of Youth Services Teacher Salaries</t>
  </si>
  <si>
    <t>Department of Transitional Assistance Administration and Operations</t>
  </si>
  <si>
    <t>Food Stamp Participation Rate Programs</t>
  </si>
  <si>
    <t>Domestic Violence Specialists</t>
  </si>
  <si>
    <t>Caseworker Salaries and Benefits</t>
  </si>
  <si>
    <t>Employment Services Program</t>
  </si>
  <si>
    <t>Employment Services Program Retained Revenue</t>
  </si>
  <si>
    <t>TAFDC Grant Payments</t>
  </si>
  <si>
    <t>Supplemental Nutritional Program</t>
  </si>
  <si>
    <t>Teen Structured Settings Program</t>
  </si>
  <si>
    <t>Emergency Assistance - Family Shelters and Services</t>
  </si>
  <si>
    <t>State Supplement to Supplemental Security Income</t>
  </si>
  <si>
    <t>Homeless Individuals Assistance</t>
  </si>
  <si>
    <t>Emergency Aid to the Elderly, Disabled and Children</t>
  </si>
  <si>
    <t>Pharmaceutical and Medical Device Marketing Regulation</t>
  </si>
  <si>
    <t>Public Health Critical Operations and Essential Services</t>
  </si>
  <si>
    <t>Community Health Center Services</t>
  </si>
  <si>
    <t>Environmental Health Assessment and Compliance</t>
  </si>
  <si>
    <t>Nuclear Power Reactor Monitoring Fee Retained Revenue</t>
  </si>
  <si>
    <t>Prescription Drug Registration and Monitoring Fee Retained Revenue</t>
  </si>
  <si>
    <t>Addiction Control Services</t>
  </si>
  <si>
    <t>Division of Health Care Quality and Improvement</t>
  </si>
  <si>
    <t>Division of Health Care Quality Health Facility Licensing Fee Retained Revenue</t>
  </si>
  <si>
    <t>Primary Care Center and Loan Forgiveness Program</t>
  </si>
  <si>
    <t>Board of Registration in Nursing</t>
  </si>
  <si>
    <t>Board of Registration in Pharmacy</t>
  </si>
  <si>
    <t>Board of Registration in Medicine and Acupuncture</t>
  </si>
  <si>
    <t>Health Boards of Registration</t>
  </si>
  <si>
    <t>Board of Registration in Medicine Fee Retained Revenue</t>
  </si>
  <si>
    <t>Regional Emergency Medical Services</t>
  </si>
  <si>
    <t>Sexual Assault Nurse Examiner (SANE) and Pediatric SANE Programs</t>
  </si>
  <si>
    <t>Sexual Assault Nurse Practitioner Retained Revenue</t>
  </si>
  <si>
    <t>Infectious Disease Prevention and Control</t>
  </si>
  <si>
    <t>Health Promotion, Violence Prevention and Workforce Expansion</t>
  </si>
  <si>
    <t>HIV/AIDS Prevention, Treatment and Services</t>
  </si>
  <si>
    <t>HIV/AIDS Drug Program Manufacturer Rebates Retained Revenue</t>
  </si>
  <si>
    <t>Children's Health and Nutrition</t>
  </si>
  <si>
    <t>Bureau of Substance Abuse Services</t>
  </si>
  <si>
    <t>Substance Abuse Step-Down Recovery Services</t>
  </si>
  <si>
    <t>Secure Treatment Facilities for Opiate Addiction</t>
  </si>
  <si>
    <t>Substance Abuse Family Intervention &amp; Care Pilot</t>
  </si>
  <si>
    <t>Compulsive Behavior Treatment Program Retained Revenue</t>
  </si>
  <si>
    <t>Dental Health Services</t>
  </si>
  <si>
    <t>Federally Required &amp; Intergovernmental Retained Revenues</t>
  </si>
  <si>
    <t>Consolidated Public Health Hospitals</t>
  </si>
  <si>
    <t>Health Care Safety and Quality</t>
  </si>
  <si>
    <t>Family Health Services</t>
  </si>
  <si>
    <t>Women, Infants, and Children's Nutritional Services</t>
  </si>
  <si>
    <t>WIC Program Manufacturer Rebates Retained Revenue</t>
  </si>
  <si>
    <t>Early Intervention Services</t>
  </si>
  <si>
    <t>Newborn Hearing Screening Program</t>
  </si>
  <si>
    <t>Shaken Baby Syndrome Prevention Program</t>
  </si>
  <si>
    <t>Suicide Prevention and Intervention Program</t>
  </si>
  <si>
    <t>Health Promotion and Disease Prevention</t>
  </si>
  <si>
    <t>Domestic Violence and Sexual Assault Prevention and Treatment</t>
  </si>
  <si>
    <t>Blood Lead Testing Fee Retained Revenue</t>
  </si>
  <si>
    <t>State Laboratory and Communicable Disease Control Services</t>
  </si>
  <si>
    <t>Matching funds for a Federal Emergency Preparedness Grant</t>
  </si>
  <si>
    <t>State Laboratory Tuberculosis Testing Fee Retained Revenue</t>
  </si>
  <si>
    <t>Vital Records, Research, Cancer and Community Data</t>
  </si>
  <si>
    <t>Teenage Pregnancy Prevention Services</t>
  </si>
  <si>
    <t>Infection Prevention Program</t>
  </si>
  <si>
    <t>Universal Immunization Program</t>
  </si>
  <si>
    <t>School-Based Health Programs</t>
  </si>
  <si>
    <t>Smoking Prevention and Cessation Programs</t>
  </si>
  <si>
    <t>Western Massachusetts Hospital Federal Reimbursement Retained Revenue</t>
  </si>
  <si>
    <t>Shattuck Hospital Private Medical Vendor Retained Revenue</t>
  </si>
  <si>
    <t>Public Health Hospitals</t>
  </si>
  <si>
    <t>Shattuck Hospital Department of Correction Inmate Retained Revenue</t>
  </si>
  <si>
    <t>Pediatric Palliative Care</t>
  </si>
  <si>
    <t>Violence Prevention Grants</t>
  </si>
  <si>
    <t>Social Worker Services and Related Operational Support</t>
  </si>
  <si>
    <t>Roca Retained Revenue for Cities and Towns</t>
  </si>
  <si>
    <t>Foster Care Review</t>
  </si>
  <si>
    <t>DSS Regional Administration</t>
  </si>
  <si>
    <t>Sexual Abuse Intervention Network</t>
  </si>
  <si>
    <t>Services for Children and Families</t>
  </si>
  <si>
    <t>For family preservation and reunification; provided, account not in H2; department classifications borrowed from preceding line item.</t>
  </si>
  <si>
    <t>Group Care Services</t>
  </si>
  <si>
    <t>Child Welfare Training Institute Retained Revenue</t>
  </si>
  <si>
    <t>Placement Services for Juvenile Offenders</t>
  </si>
  <si>
    <t>Social Workers for Case Management</t>
  </si>
  <si>
    <t>Support Services for People at Risk of Domestic Violence</t>
  </si>
  <si>
    <t>Department of Mental Health Administration and Operations</t>
  </si>
  <si>
    <t>Child and Adolescent Mental Health Services</t>
  </si>
  <si>
    <t>Mental Health Services Including Adult, Homeless, and Emergency Supports</t>
  </si>
  <si>
    <t>Statewide Homelessness Support Services</t>
  </si>
  <si>
    <t>CHOICE Program Retained Revenue</t>
  </si>
  <si>
    <t>Emergency Services and Acute Mental Health Care</t>
  </si>
  <si>
    <t>Forensic Services Program for Mentally Ill Persons</t>
  </si>
  <si>
    <t>Inpatient Facilities and Community-Based Mental Health Services</t>
  </si>
  <si>
    <t>Department of Developmental Services Administration and Operations</t>
  </si>
  <si>
    <t>Community Programs for the Intellectually Disabled</t>
  </si>
  <si>
    <t>Community and State Operated Residential Services</t>
  </si>
  <si>
    <t>DDS Rolland Court Monitor</t>
  </si>
  <si>
    <t>State-Operated Residential Supports for the Intellectually Disabled</t>
  </si>
  <si>
    <t>Community Day and Work Programs for the Intellectually Disabled</t>
  </si>
  <si>
    <t>Respite Family Supports for the Intellectually Disabled</t>
  </si>
  <si>
    <t>Autism Division</t>
  </si>
  <si>
    <t>State Facilities for the Intellectually Disabled</t>
  </si>
  <si>
    <t>Templeton Developmental Center Farm Product Sales Retained Revenue</t>
  </si>
  <si>
    <t>Railroad Property Retained Revenue</t>
  </si>
  <si>
    <t>Transportation Information Technology Costs</t>
  </si>
  <si>
    <t>Regional Transit Authorities Contract Assistance</t>
  </si>
  <si>
    <t>Massachusetts Aeronautics Commission</t>
  </si>
  <si>
    <t>Massachusetts Highway Department</t>
  </si>
  <si>
    <t>Massachusetts Highway Department Administration Payroll and Overtime</t>
  </si>
  <si>
    <t>Snow and Ice Control</t>
  </si>
  <si>
    <t>70009401</t>
  </si>
  <si>
    <t>Regional Libraries Local Aid</t>
  </si>
  <si>
    <t>Talking Book Program - Worcester</t>
  </si>
  <si>
    <t>Talking Book Program - Watertown</t>
  </si>
  <si>
    <t>70009501</t>
  </si>
  <si>
    <t>Public Libraries Local Aid</t>
  </si>
  <si>
    <t>Technology and Automated Resource-Sharing Networks</t>
  </si>
  <si>
    <t>Executive Office of Housing and Economic Development Administration</t>
  </si>
  <si>
    <t>Summer Jobs Program for At-Risk Youth</t>
  </si>
  <si>
    <t>Housing and Economic Development Information Technology Costs</t>
  </si>
  <si>
    <t>Wireless Broadband Affairs Director</t>
  </si>
  <si>
    <t>Apprentice Training Program</t>
  </si>
  <si>
    <t>Labor and Workforce Development Information Technology Costs</t>
  </si>
  <si>
    <t>Division of Occupational Safety</t>
  </si>
  <si>
    <t>Asbestos Abatement and Deleading Services Retained Revenue</t>
  </si>
  <si>
    <t>Arbitration and Mediation Retained Revenue</t>
  </si>
  <si>
    <t>Massachusetts Manufacturing Extension Partnership</t>
  </si>
  <si>
    <t>Workforce Training Programs</t>
  </si>
  <si>
    <t>Individual Workforce Training Grants</t>
  </si>
  <si>
    <t>One-Stop Career Centers</t>
  </si>
  <si>
    <t>Indian Affairs Commission</t>
  </si>
  <si>
    <t>Department of Housing and Community Development Administration</t>
  </si>
  <si>
    <t>Operation of Homeless Programs</t>
  </si>
  <si>
    <t>Home and Healthy for Good Program</t>
  </si>
  <si>
    <t>For the housing stabilization initiative; . . . Not in H2; classified based on H2 preceding account number</t>
  </si>
  <si>
    <t>Housing Services and Counseling</t>
  </si>
  <si>
    <t>Tenancy Preservation Program</t>
  </si>
  <si>
    <t>Service Coordinators Program</t>
  </si>
  <si>
    <t>Subsidies to Public Housing Authorities</t>
  </si>
  <si>
    <t>Massachusetts Rental Voucher Program</t>
  </si>
  <si>
    <t>Alternative Housing Voucher Program</t>
  </si>
  <si>
    <t>Rental Subsidy Program for Department of Mental Health Clients</t>
  </si>
  <si>
    <t>Low-Income Housing Tax Credit Fee Retained Revenue</t>
  </si>
  <si>
    <t>Residential Assistance for Families in Transition</t>
  </si>
  <si>
    <t>Office of Consumer Affairs and Business Regulation</t>
  </si>
  <si>
    <t>Loan Originator Administration and Consumer Counseling Program Retained Revenue</t>
  </si>
  <si>
    <t>Health Care Access Bureau Assessment</t>
  </si>
  <si>
    <t>Home Improvement Contractors Retained Revenue</t>
  </si>
  <si>
    <t>Item Pricing Inspections</t>
  </si>
  <si>
    <t>Weights and Measures Law Enforcement Fee Retained Revenue</t>
  </si>
  <si>
    <t>Motor Vehicle Repair Shop Licensing Fee Retained Revenue</t>
  </si>
  <si>
    <t>State Racing Commission</t>
  </si>
  <si>
    <t>70060140</t>
  </si>
  <si>
    <t>Residential Conservation Service Program</t>
  </si>
  <si>
    <t>Department of Energy Resources Assessment</t>
  </si>
  <si>
    <t>Department of Business Development Administration</t>
  </si>
  <si>
    <t>Regional Economic Development Grants</t>
  </si>
  <si>
    <t>Massachusetts Office of Business Development</t>
  </si>
  <si>
    <t>Biotech Research Institute</t>
  </si>
  <si>
    <t>Small Business Development Center at the University of Massachusetts Amherst</t>
  </si>
  <si>
    <t>Massachusetts Office of Travel and Tourism</t>
  </si>
  <si>
    <t>Massachusetts Sports and Entertainment Commission</t>
  </si>
  <si>
    <t>Local Tourist Councils Financial Assistance</t>
  </si>
  <si>
    <t>Massachusetts International Trade Council</t>
  </si>
  <si>
    <t>State Office of Minority and Women Business Assistance</t>
  </si>
  <si>
    <t>Education Information Technology Costs</t>
  </si>
  <si>
    <t>Programs to Eliminate Racial Imbalance - METCO</t>
  </si>
  <si>
    <t>Bay State Reading Institute</t>
  </si>
  <si>
    <t>Literacy Programs</t>
  </si>
  <si>
    <t>Certificate of Occupational Proficiency</t>
  </si>
  <si>
    <t>School-to-Work Programs Matching Grants</t>
  </si>
  <si>
    <t>Connecting Activities</t>
  </si>
  <si>
    <t>English Language Acquisition</t>
  </si>
  <si>
    <t>School-Age Children in Institutional Schools and Houses of Correction</t>
  </si>
  <si>
    <t>Kindergarten Expansion Grants</t>
  </si>
  <si>
    <t>Adult Basic Education</t>
  </si>
  <si>
    <t>70350006</t>
  </si>
  <si>
    <t>Transportation of Pupils - Regional School Districts</t>
  </si>
  <si>
    <t>Non-Resident Pupil Transport</t>
  </si>
  <si>
    <t>Temporary Emergency Food Assistance Program</t>
  </si>
  <si>
    <t>70531909</t>
  </si>
  <si>
    <t>School Lunch Program</t>
  </si>
  <si>
    <t>70531925</t>
  </si>
  <si>
    <t>School Breakfast Program</t>
  </si>
  <si>
    <t>70610008</t>
  </si>
  <si>
    <t>Chapter 70 Payments to Cities and Towns</t>
  </si>
  <si>
    <t>70610012</t>
  </si>
  <si>
    <t>Circuit Breaker - Reimbursement for Special Education Residential Schools</t>
  </si>
  <si>
    <t>Educational Quality and Accountability</t>
  </si>
  <si>
    <t>70610033</t>
  </si>
  <si>
    <t>For a reserve to assist towns negatively impacted by shortfalls in federal impact aid for the education of children in families employed by the federal government on military reservations; not in H2 classifications borrowed from neighboring</t>
  </si>
  <si>
    <t>70619010</t>
  </si>
  <si>
    <t>Charter School Reimbursement</t>
  </si>
  <si>
    <t>Education Technology Program</t>
  </si>
  <si>
    <t>Student and School Assessment</t>
  </si>
  <si>
    <t>MCAS Low-Scoring Student Support</t>
  </si>
  <si>
    <t>Targeted Intervention in Underperforming Schools</t>
  </si>
  <si>
    <t>Leadership Academies</t>
  </si>
  <si>
    <t>Extended Learning Time Grants</t>
  </si>
  <si>
    <t>Concurrent Enrollment for Disabled Students</t>
  </si>
  <si>
    <t>Teacher Preparation and Certification</t>
  </si>
  <si>
    <t>After-School and Out-of-School Grants</t>
  </si>
  <si>
    <t>Worcester Polytechnic Institute School of Excellence Program</t>
  </si>
  <si>
    <t>Alternative Education Grants</t>
  </si>
  <si>
    <t>Franklin Institute of Boston</t>
  </si>
  <si>
    <t>Gifted and Talented Children</t>
  </si>
  <si>
    <t>Youth-Build Grants</t>
  </si>
  <si>
    <t>Mentoring Matching Grants</t>
  </si>
  <si>
    <t>Teacher Content Training</t>
  </si>
  <si>
    <t>Compact for Education</t>
  </si>
  <si>
    <t>New England Board of Higher Education</t>
  </si>
  <si>
    <t>Workforce Development Grants to Community Colleges</t>
  </si>
  <si>
    <t>Foster Care Financial Aid</t>
  </si>
  <si>
    <t>Dual Enrollment Grant and Subsidies</t>
  </si>
  <si>
    <t>Nursing and Allied Health Education Workforce Development</t>
  </si>
  <si>
    <t>Foster Care and Adopted Fee Waiver</t>
  </si>
  <si>
    <t>Massachusetts State Scholarship Program</t>
  </si>
  <si>
    <t>Tufts School of Veterinary Medicine Program</t>
  </si>
  <si>
    <t>Amherst Commonwealth College Honors</t>
  </si>
  <si>
    <t>Office of Dispute Resolution Operations</t>
  </si>
  <si>
    <t>Massachusetts State Colleges</t>
  </si>
  <si>
    <t>Massachusetts Community Colleges</t>
  </si>
  <si>
    <t>Bridgewater State College</t>
  </si>
  <si>
    <t>Fitchburg State College</t>
  </si>
  <si>
    <t>Framingham State College</t>
  </si>
  <si>
    <t>Massachusetts College of Liberal Arts</t>
  </si>
  <si>
    <t>Salem State College</t>
  </si>
  <si>
    <t>Westfield State College</t>
  </si>
  <si>
    <t>Worcester State College</t>
  </si>
  <si>
    <t>Massachusetts College of Art</t>
  </si>
  <si>
    <t>Massachusetts Maritime Academy</t>
  </si>
  <si>
    <t>Berkshire Community College</t>
  </si>
  <si>
    <t>Bristol Community College</t>
  </si>
  <si>
    <t>Cape Cod Community College</t>
  </si>
  <si>
    <t>Greenfield Community College</t>
  </si>
  <si>
    <t>Holyoke Community College</t>
  </si>
  <si>
    <t>Massachusetts Bay Community College</t>
  </si>
  <si>
    <t>Massasoit Community College</t>
  </si>
  <si>
    <t>Mount Wachusett Community College</t>
  </si>
  <si>
    <t>Northern Essex Community College</t>
  </si>
  <si>
    <t>North Shore Community College</t>
  </si>
  <si>
    <t>Quinsigamond Community College</t>
  </si>
  <si>
    <t>Springfield Technical Community College</t>
  </si>
  <si>
    <t>Roxbury Community College</t>
  </si>
  <si>
    <t>Reggie Lewis Track and Athletic Center Retained Revenue</t>
  </si>
  <si>
    <t>Middlesex Community College</t>
  </si>
  <si>
    <t>Bunker Hill Community College</t>
  </si>
  <si>
    <t>Health and Welfare Reserve for Higher Education Personnel</t>
  </si>
  <si>
    <t>Protective Vests</t>
  </si>
  <si>
    <t>Witness Protection Board</t>
  </si>
  <si>
    <t>80000040</t>
  </si>
  <si>
    <t>Municipal Police Career Incentive Reimbursements</t>
  </si>
  <si>
    <t>State Police Crime Laboratory</t>
  </si>
  <si>
    <t>Chief Medical Examiner Fee Retained Revenue</t>
  </si>
  <si>
    <t>Sexual Assault Evidence Kits</t>
  </si>
  <si>
    <t>Public Safety Information Technology Costs</t>
  </si>
  <si>
    <t>Department of State Police Operations</t>
  </si>
  <si>
    <t>Private Detail Retained Revenue</t>
  </si>
  <si>
    <t>Federal Reimbursement Retained Revenue</t>
  </si>
  <si>
    <t>Special Event Detail Retained Revenue</t>
  </si>
  <si>
    <t>Telecommunications Access Fee Retained Revenue</t>
  </si>
  <si>
    <t>Auto Etching Fee Retained Revenue</t>
  </si>
  <si>
    <t>Gang Prevention Grant Program</t>
  </si>
  <si>
    <t>New State Police Classes</t>
  </si>
  <si>
    <t>Police Training Account</t>
  </si>
  <si>
    <t>Municipal Recruit Training Program Fee Retained Revenue</t>
  </si>
  <si>
    <t>Department of Public Safety and Inspections</t>
  </si>
  <si>
    <t>Division of Inspections</t>
  </si>
  <si>
    <t>Department of Public Safety Inspection and Training Retained Revenue</t>
  </si>
  <si>
    <t>Building Code Training Fee Retained Revenue</t>
  </si>
  <si>
    <t>Department of Fire Services Administration</t>
  </si>
  <si>
    <t>Department of Fire Services Retained Revenue</t>
  </si>
  <si>
    <t>Registry of Motor Vehicles</t>
  </si>
  <si>
    <t>License Production Retained Revenue</t>
  </si>
  <si>
    <t>Motorcycle Safety Program</t>
  </si>
  <si>
    <t>Armory Rental Fee Retained Revenue</t>
  </si>
  <si>
    <t>National Guard Tuition and Fee Waivers</t>
  </si>
  <si>
    <t>Welcome Home Bonus Life Insurance Premium Reimbursement</t>
  </si>
  <si>
    <t>Nuclear Safety Preparedness Program</t>
  </si>
  <si>
    <t>Radiological Emergency Response Plan Evaluations</t>
  </si>
  <si>
    <t>Department of Correction Facility Operations</t>
  </si>
  <si>
    <t>Prison Industries and Farm Services Program</t>
  </si>
  <si>
    <t>Prison Industries Retained Revenue</t>
  </si>
  <si>
    <t>Reimbursement from Housing Federal Inmates Retained Revenue</t>
  </si>
  <si>
    <t>Re-Entry Programs</t>
  </si>
  <si>
    <t>County Correctional Programs</t>
  </si>
  <si>
    <t>Barnstable County Sex Offender Management Program</t>
  </si>
  <si>
    <t>Forensic Services Program for Incarcerated Persons</t>
  </si>
  <si>
    <t>Lemuel Shattuck Hospital County Expenses</t>
  </si>
  <si>
    <t>Franklin Sheriff's Department Federal Transport</t>
  </si>
  <si>
    <t>Dispatch Center Retained Revenue</t>
  </si>
  <si>
    <t>Pittsfield Schools Retained Revenue</t>
  </si>
  <si>
    <t>Hampshire Regional Lockup Retained Revenue</t>
  </si>
  <si>
    <t>Barnstable Sheriff Federal Reimbursement Retained Revenue</t>
  </si>
  <si>
    <t>Bristol Sheriff's Department Federal Inmate Reimbursement Retained Revenue</t>
  </si>
  <si>
    <t>Norfolk Sheriff's Department Federal Inmate Reimbursement Retained Revenue</t>
  </si>
  <si>
    <t>Plymouth Sheriff's Department Federal Inmate Reimbursement Retained Revenue</t>
  </si>
  <si>
    <t>Suffolk Sheriff's Department Federal Inmate Reimbursement Retained Revenue</t>
  </si>
  <si>
    <t>Victim and Witness Assistance Program</t>
  </si>
  <si>
    <t>Parolee Supervision Fee Retained Revenue</t>
  </si>
  <si>
    <t>Department of Elder Affairs Administration</t>
  </si>
  <si>
    <t>Prescription Advantage</t>
  </si>
  <si>
    <t>Elder Enhanced Home Care Services Program</t>
  </si>
  <si>
    <t>Supportive Senior Housing Program</t>
  </si>
  <si>
    <t>Elder Home Care Purchased Services</t>
  </si>
  <si>
    <t>Elder Home Care Case Management and Administration</t>
  </si>
  <si>
    <t>Elder Protective Services</t>
  </si>
  <si>
    <t>Elder Congregate Housing Program</t>
  </si>
  <si>
    <t>Residential Placement for Homeless Elders</t>
  </si>
  <si>
    <t>Elder Nutrition Program</t>
  </si>
  <si>
    <t>Grants to Councils on Aging</t>
  </si>
  <si>
    <t>Senate Operations</t>
  </si>
  <si>
    <t>House of Representatives Operations</t>
  </si>
  <si>
    <t>For the administration of the George Fingold Library (moved from A&amp;F, see 1120-4005)............ $786,237</t>
  </si>
  <si>
    <t>% Change (FY11HWM v FY10 Proj)</t>
  </si>
  <si>
    <t>Analysis Classes:  D = Debt; H = Health; L = Local Aid</t>
  </si>
  <si>
    <t>Analysis Class</t>
  </si>
  <si>
    <t>D</t>
  </si>
  <si>
    <t>L</t>
  </si>
  <si>
    <t>Debt</t>
  </si>
  <si>
    <t>Health Care</t>
  </si>
  <si>
    <t>Local Aid</t>
  </si>
  <si>
    <t>Secretariat Name</t>
  </si>
  <si>
    <t>H</t>
  </si>
  <si>
    <t>Attorney General</t>
  </si>
  <si>
    <t>Board of Higher Education</t>
  </si>
  <si>
    <t>Board of Library Commissioners</t>
  </si>
  <si>
    <t>Commission on the Status of Women</t>
  </si>
  <si>
    <t>Community Colleges</t>
  </si>
  <si>
    <t>Department of Early Education and Care</t>
  </si>
  <si>
    <t>Department of Elder Affairs</t>
  </si>
  <si>
    <t>Department of Elementary and Secondary Education</t>
  </si>
  <si>
    <t>Department of Labor</t>
  </si>
  <si>
    <t>Department of Veterans' Services</t>
  </si>
  <si>
    <t>Department of Workforce Development</t>
  </si>
  <si>
    <t>Disabled Persons Protection Commission</t>
  </si>
  <si>
    <t>District Attorneys</t>
  </si>
  <si>
    <t>Executive Office for Administration and Finance</t>
  </si>
  <si>
    <t>Executive Office of Education</t>
  </si>
  <si>
    <t>Executive Office of Energy and Environmental Affairs</t>
  </si>
  <si>
    <t>Executive Office of Health and Human Services</t>
  </si>
  <si>
    <t>Executive Office of Housing and Economic Development</t>
  </si>
  <si>
    <t>Executive Office of Labor and Workforce Development</t>
  </si>
  <si>
    <t>Executive Office of Public Safety and Security</t>
  </si>
  <si>
    <t>Executive Office of Transportation and Public Works</t>
  </si>
  <si>
    <t>Governor's Office</t>
  </si>
  <si>
    <t>Inspector General</t>
  </si>
  <si>
    <t>Judiciary</t>
  </si>
  <si>
    <t>Legislature</t>
  </si>
  <si>
    <t>Massachusetts Commission Against Discrimination</t>
  </si>
  <si>
    <t>Office of Campaign and Political Finance</t>
  </si>
  <si>
    <t>Office of Children, Youth, and Family Services</t>
  </si>
  <si>
    <t>Office of Disabilities and Community Services</t>
  </si>
  <si>
    <t>Office of Health Services</t>
  </si>
  <si>
    <t>Office of the State Comptroller</t>
  </si>
  <si>
    <t>Secretary of the Commonwealth</t>
  </si>
  <si>
    <t>Sheriffs</t>
  </si>
  <si>
    <t>State Auditor</t>
  </si>
  <si>
    <t>State Colleges</t>
  </si>
  <si>
    <t>State Ethics Commission</t>
  </si>
  <si>
    <t>Treasurer and Receiver-General</t>
  </si>
  <si>
    <t>University of Massachusetts</t>
  </si>
  <si>
    <t>FY10 GAA</t>
  </si>
  <si>
    <t>FY10 Proj</t>
  </si>
  <si>
    <t>FY11 H2</t>
  </si>
  <si>
    <t>FY11 HWM</t>
  </si>
  <si>
    <t>Dept</t>
  </si>
  <si>
    <t>Account</t>
  </si>
  <si>
    <t>Account Description</t>
  </si>
  <si>
    <t>TRC</t>
  </si>
  <si>
    <t>Trial Court Justices' Salaries</t>
  </si>
  <si>
    <t>Office of the Chief Justice for Administration and Management</t>
  </si>
  <si>
    <t>Trial Court Retained Revenue</t>
  </si>
  <si>
    <t>Trial Court Additional Expenses</t>
  </si>
  <si>
    <t>Superior Court</t>
  </si>
  <si>
    <t>District Court</t>
  </si>
  <si>
    <t>Probate and Family Court</t>
  </si>
  <si>
    <t>Land Court</t>
  </si>
  <si>
    <t>Boston Municipal Court</t>
  </si>
  <si>
    <t>Housing Court</t>
  </si>
  <si>
    <t>Juvenile Court</t>
  </si>
  <si>
    <t>Commissioner of Probation</t>
  </si>
  <si>
    <t>Office of Community Corrections</t>
  </si>
  <si>
    <t>Jury Commissioner</t>
  </si>
  <si>
    <t>Department Name</t>
  </si>
  <si>
    <t>SJC</t>
  </si>
  <si>
    <t>Supreme Judicial Court</t>
  </si>
  <si>
    <t>CJC</t>
  </si>
  <si>
    <t>Commission on Judicial Conduct</t>
  </si>
  <si>
    <t>BBE</t>
  </si>
  <si>
    <t>Board of Bar Examiners</t>
  </si>
  <si>
    <t>CPC</t>
  </si>
  <si>
    <t>Committee for Public Counsel Services</t>
  </si>
  <si>
    <t>MHL</t>
  </si>
  <si>
    <t>Mental Health Legal Advisors Committee</t>
  </si>
  <si>
    <t>APC</t>
  </si>
  <si>
    <t>Appeals Court</t>
  </si>
  <si>
    <t>Trial Court</t>
  </si>
  <si>
    <t>SUF</t>
  </si>
  <si>
    <t>Suffolk District Attorney's Office</t>
  </si>
  <si>
    <t>NOR</t>
  </si>
  <si>
    <t>Northern District Attorney's Office</t>
  </si>
  <si>
    <t>EAS</t>
  </si>
  <si>
    <t>Eastern District Attorney's Office</t>
  </si>
  <si>
    <t>MID</t>
  </si>
  <si>
    <t>Middle District Attorney's Office</t>
  </si>
  <si>
    <t>WES</t>
  </si>
  <si>
    <t>Hampden District Attorney's Office</t>
  </si>
  <si>
    <t>NWD</t>
  </si>
  <si>
    <t>Northwestern District Attorney's Office</t>
  </si>
  <si>
    <t>NFK</t>
  </si>
  <si>
    <t>Norfolk District Attorney's Office</t>
  </si>
  <si>
    <t>PLY</t>
  </si>
  <si>
    <t>Plymouth District Attorney's Office</t>
  </si>
  <si>
    <t>BRI</t>
  </si>
  <si>
    <t>Bristol District Attorney's Office</t>
  </si>
  <si>
    <t>CPI</t>
  </si>
  <si>
    <t>Cape and Islands District Attorney's Office</t>
  </si>
  <si>
    <t>BER</t>
  </si>
  <si>
    <t>Berkshire District Attorney's Office</t>
  </si>
  <si>
    <t>DAA</t>
  </si>
  <si>
    <t>District Attorneys' Association</t>
  </si>
  <si>
    <t>GOV</t>
  </si>
  <si>
    <t>SEC</t>
  </si>
  <si>
    <t>TRE</t>
  </si>
  <si>
    <t>Office of the Treasurer and Receiver-General</t>
  </si>
  <si>
    <t>LOT</t>
  </si>
  <si>
    <t>State Lottery Commission</t>
  </si>
  <si>
    <t>ART</t>
  </si>
  <si>
    <t>Massachusetts Cultural Council</t>
  </si>
  <si>
    <t>SAO</t>
  </si>
  <si>
    <t>Office of the State Auditor</t>
  </si>
  <si>
    <t>AGO</t>
  </si>
  <si>
    <t>Office of the Attorney General</t>
  </si>
  <si>
    <t>VWA</t>
  </si>
  <si>
    <t>Victim and Witness Assistance Board</t>
  </si>
  <si>
    <t>ETH</t>
  </si>
  <si>
    <t>IGO</t>
  </si>
  <si>
    <t>Office of the Inspector General</t>
  </si>
  <si>
    <t>CPF</t>
  </si>
  <si>
    <t>CAD</t>
  </si>
  <si>
    <t>CSW</t>
  </si>
  <si>
    <t>CTR</t>
  </si>
  <si>
    <t>Office of the Comptroller</t>
  </si>
  <si>
    <t>ANF</t>
  </si>
  <si>
    <t>Office of the Secretary of Administration and Finance</t>
  </si>
  <si>
    <t>DCP</t>
  </si>
  <si>
    <t>Division of Capital Asset Management and Maintenance</t>
  </si>
  <si>
    <t>BSB</t>
  </si>
  <si>
    <t>Bureau of State Office Buildings</t>
  </si>
  <si>
    <t>OHA</t>
  </si>
  <si>
    <t>Massachusetts Office on Disability</t>
  </si>
  <si>
    <t>DAC</t>
  </si>
  <si>
    <t>CSC</t>
  </si>
  <si>
    <t>Civil Service Commission</t>
  </si>
  <si>
    <t>GIC</t>
  </si>
  <si>
    <t>Group Insurance Commission</t>
  </si>
  <si>
    <t>ALA</t>
  </si>
  <si>
    <t>Division of Administrative Law Appeals</t>
  </si>
  <si>
    <t>LIB</t>
  </si>
  <si>
    <t>George Fingold Library</t>
  </si>
  <si>
    <t>DOR</t>
  </si>
  <si>
    <t>Department of Revenue</t>
  </si>
  <si>
    <t>ATB</t>
  </si>
  <si>
    <t>Appellate Tax Board</t>
  </si>
  <si>
    <t>VET</t>
  </si>
  <si>
    <t>EED</t>
  </si>
  <si>
    <t>Office of the Secretary of Housing and Economic Development</t>
  </si>
  <si>
    <t>HRD</t>
  </si>
  <si>
    <t>Human Resources Division</t>
  </si>
  <si>
    <t>OSD</t>
  </si>
  <si>
    <t>Operational Services Division</t>
  </si>
  <si>
    <t>ITD</t>
  </si>
  <si>
    <t>Information Technology Division</t>
  </si>
  <si>
    <t>ENV</t>
  </si>
  <si>
    <t>Office of the Secretary of Energy and Environmental Affairs</t>
  </si>
  <si>
    <t>DPU</t>
  </si>
  <si>
    <t>Department of Public Utilities</t>
  </si>
  <si>
    <t>EQE</t>
  </si>
  <si>
    <t>Department of Environmental Protection</t>
  </si>
  <si>
    <t>FWE</t>
  </si>
  <si>
    <t>Department of Fish and Game</t>
  </si>
  <si>
    <t>AGR</t>
  </si>
  <si>
    <t>Department of Agricultural Resources</t>
  </si>
  <si>
    <t>DCR</t>
  </si>
  <si>
    <t>Department of Conservation and Recreation</t>
  </si>
  <si>
    <t>EEC</t>
  </si>
  <si>
    <t>EHS</t>
  </si>
  <si>
    <t>Office of the Secretary of Health and Human Services</t>
  </si>
  <si>
    <t>ELD</t>
  </si>
  <si>
    <t>ORI</t>
  </si>
  <si>
    <t>Office for Refugees and Immigrants</t>
  </si>
  <si>
    <t>HCF</t>
  </si>
  <si>
    <t>Division of Health Care Finance and Policy</t>
  </si>
  <si>
    <t>MCB</t>
  </si>
  <si>
    <t>Massachusetts Commission for the Blind</t>
  </si>
  <si>
    <t>MRC</t>
  </si>
  <si>
    <t>Massachusetts Rehabilitation Commission</t>
  </si>
  <si>
    <t>MCD</t>
  </si>
  <si>
    <t>Massachusetts Commission for the Deaf and Hard of Hearing</t>
  </si>
  <si>
    <t>CHE</t>
  </si>
  <si>
    <t>Soldiers' Home in Massachusetts</t>
  </si>
  <si>
    <t>HLY</t>
  </si>
  <si>
    <t>Soldiers' Home in Holyoke</t>
  </si>
  <si>
    <t>DYS</t>
  </si>
  <si>
    <t>Department of Youth Services</t>
  </si>
  <si>
    <t>WEL</t>
  </si>
  <si>
    <t>Department of Transitional Assistance</t>
  </si>
  <si>
    <t>DPH</t>
  </si>
  <si>
    <t>Department of Public Health</t>
  </si>
  <si>
    <t>DSS</t>
  </si>
  <si>
    <t>Department of Children and Families</t>
  </si>
  <si>
    <t>DMH</t>
  </si>
  <si>
    <t>Department of Mental Health</t>
  </si>
  <si>
    <t>DMR</t>
  </si>
  <si>
    <t>Department of Developmental Services</t>
  </si>
  <si>
    <t>DOT</t>
  </si>
  <si>
    <t>Department of Transportation</t>
  </si>
  <si>
    <t>BLC</t>
  </si>
  <si>
    <t>DOL</t>
  </si>
  <si>
    <t>EOL</t>
  </si>
  <si>
    <t>ELW</t>
  </si>
  <si>
    <t>Office of the Secretary of Labor and Workforce Development</t>
  </si>
  <si>
    <t>DIA</t>
  </si>
  <si>
    <t>Division of Industrial Accidents</t>
  </si>
  <si>
    <t>DLR</t>
  </si>
  <si>
    <t>Division of Labor Relations</t>
  </si>
  <si>
    <t>OCD</t>
  </si>
  <si>
    <t>Department of Housing and Community Development</t>
  </si>
  <si>
    <t>SCA</t>
  </si>
  <si>
    <t>Consumer Affairs and Business Regulation</t>
  </si>
  <si>
    <t>DOB</t>
  </si>
  <si>
    <t>Division of Banks</t>
  </si>
  <si>
    <t>DOI</t>
  </si>
  <si>
    <t>Division of Insurance</t>
  </si>
  <si>
    <t>REG</t>
  </si>
  <si>
    <t>Division of Professional Licensure</t>
  </si>
  <si>
    <t>DOS</t>
  </si>
  <si>
    <t>Division of Standards</t>
  </si>
  <si>
    <t>TAC</t>
  </si>
  <si>
    <t>Department of Telecommunications and Cable</t>
  </si>
  <si>
    <t>ENE</t>
  </si>
  <si>
    <t>Department of Energy Resources</t>
  </si>
  <si>
    <t>SEA</t>
  </si>
  <si>
    <t>Department of Business Development</t>
  </si>
  <si>
    <t>EDU</t>
  </si>
  <si>
    <t>Office of the Secretary of Education</t>
  </si>
  <si>
    <t>DOE</t>
  </si>
  <si>
    <t>RGT</t>
  </si>
  <si>
    <t>Department of Higher Education</t>
  </si>
  <si>
    <t>UMS</t>
  </si>
  <si>
    <t>HE1</t>
  </si>
  <si>
    <t>HE2</t>
  </si>
  <si>
    <t>EPS</t>
  </si>
  <si>
    <t>Office of the Secretary of Public Safety and Security</t>
  </si>
  <si>
    <t>CME</t>
  </si>
  <si>
    <t>Office of the Chief Medical Examiner</t>
  </si>
  <si>
    <t>CHS</t>
  </si>
  <si>
    <t>Criminal History Systems Board</t>
  </si>
  <si>
    <t>SOR</t>
  </si>
  <si>
    <t>Sex Offender Registry Board</t>
  </si>
  <si>
    <t>POL</t>
  </si>
  <si>
    <t>Department of State Police</t>
  </si>
  <si>
    <t>CJT</t>
  </si>
  <si>
    <t>Municipal Police Training Committee</t>
  </si>
  <si>
    <t>DPS</t>
  </si>
  <si>
    <t>Department of Public Safety</t>
  </si>
  <si>
    <t>DFS</t>
  </si>
  <si>
    <t>Department of Fire Services</t>
  </si>
  <si>
    <t>MRB</t>
  </si>
  <si>
    <t>Merit Rating Board</t>
  </si>
  <si>
    <t>MIL</t>
  </si>
  <si>
    <t>Military Division</t>
  </si>
  <si>
    <t>CDA</t>
  </si>
  <si>
    <t>Massachusetts Emergency Management Agency</t>
  </si>
  <si>
    <t>DOC</t>
  </si>
  <si>
    <t>Department of Correction</t>
  </si>
  <si>
    <t>SDH</t>
  </si>
  <si>
    <t>Hampden Sheriff's Department</t>
  </si>
  <si>
    <t>SDW</t>
  </si>
  <si>
    <t>Worcester Sheriff's Department</t>
  </si>
  <si>
    <t>SDM</t>
  </si>
  <si>
    <t>Middlesex Sheriff's Department</t>
  </si>
  <si>
    <t>SDF</t>
  </si>
  <si>
    <t>Franklin Sheriff's Department</t>
  </si>
  <si>
    <t>HSD</t>
  </si>
  <si>
    <t>Hampshire Sheriff's Department</t>
  </si>
  <si>
    <t>SDB</t>
  </si>
  <si>
    <t>Berkshire Sheriff's Department</t>
  </si>
  <si>
    <t>SDE</t>
  </si>
  <si>
    <t>Essex Sheriff's Department</t>
  </si>
  <si>
    <t>SDA</t>
  </si>
  <si>
    <t>Massachusetts Sheriffs' Association</t>
  </si>
  <si>
    <t>SDC</t>
  </si>
  <si>
    <t>Barnstable Sheriff's Department</t>
  </si>
  <si>
    <t>BSD</t>
  </si>
  <si>
    <t>Bristol Sheriff's Department</t>
  </si>
  <si>
    <t>SDD</t>
  </si>
  <si>
    <t>Dukes Sheriff's Department</t>
  </si>
  <si>
    <t>NSD</t>
  </si>
  <si>
    <t>Nantucket Sheriff's Department</t>
  </si>
  <si>
    <t>SDN</t>
  </si>
  <si>
    <t>Norfolk Sheriff's Department</t>
  </si>
  <si>
    <t>SDP</t>
  </si>
  <si>
    <t>Plymouth Sheriff's Department</t>
  </si>
  <si>
    <t>SDS</t>
  </si>
  <si>
    <t>Suffolk Sheriff's Department</t>
  </si>
  <si>
    <t>DCS</t>
  </si>
  <si>
    <t>Department of Community Supervision</t>
  </si>
  <si>
    <t>PAR</t>
  </si>
  <si>
    <t>Parole Board</t>
  </si>
  <si>
    <t>SEN</t>
  </si>
  <si>
    <t>Senate</t>
  </si>
  <si>
    <t>HOU</t>
  </si>
  <si>
    <t>House of Representatives</t>
  </si>
  <si>
    <t>LEG</t>
  </si>
  <si>
    <t>Joint Legislative Operations</t>
  </si>
  <si>
    <t>Clerk's Office of the Supreme Judicial Court for the County of Suffolk</t>
  </si>
  <si>
    <t>Private Counsel Compensation</t>
  </si>
  <si>
    <t>Indigent Counsel Fees Retained Revenue</t>
  </si>
  <si>
    <t>Indigent Persons Fees and Court Costs</t>
  </si>
  <si>
    <t>Massachusetts Legal Assistance Corporation</t>
  </si>
  <si>
    <t>Prisoners' Legal Services</t>
  </si>
  <si>
    <t>Suffolk County Social Law Library</t>
  </si>
  <si>
    <t>Probation Service Fees Retained Revenue</t>
  </si>
  <si>
    <t>Suffolk District Attorney</t>
  </si>
  <si>
    <t>Suffolk District Attorney State Police Overtime</t>
  </si>
  <si>
    <t>Northern (Middlesex) District Attorney</t>
  </si>
  <si>
    <t>Northern District Attorney State Police Overtime</t>
  </si>
  <si>
    <t>Eastern (Essex) District Attorney</t>
  </si>
  <si>
    <t>Eastern District Attorney State Police Overtime</t>
  </si>
  <si>
    <t>Middle (Worcester) District Attorney</t>
  </si>
  <si>
    <t>Middle District Attorney State Police Overtime</t>
  </si>
  <si>
    <t>University of Massachusetts Medical School Drug Laboratory</t>
  </si>
  <si>
    <t>Hampden District Attorney</t>
  </si>
  <si>
    <t>Hampden District Attorney State Police Overtime</t>
  </si>
  <si>
    <t>Northwestern District Attorney</t>
  </si>
  <si>
    <t>Northwestern District Attorney State Police Overtime</t>
  </si>
  <si>
    <t>Norfolk District Attorney</t>
  </si>
  <si>
    <t>Norfolk District Attorney State Police Overtime</t>
  </si>
  <si>
    <t>Plymouth District Attorney</t>
  </si>
  <si>
    <t>Plymouth District Attorney State Police Overtime</t>
  </si>
  <si>
    <t>Bristol District Attorney</t>
  </si>
  <si>
    <t>Bristol District Attorney State Police Overtime</t>
  </si>
  <si>
    <t>Cape and Islands District Attorney</t>
  </si>
  <si>
    <t>Cape and Islands District Attorney State Police Overtime</t>
  </si>
  <si>
    <t>Berkshire District Attorney</t>
  </si>
  <si>
    <t>Berkshire District Attorney State Police Overtime</t>
  </si>
  <si>
    <t>District Attorneys' Wide Area Network</t>
  </si>
  <si>
    <t>Office of the Governor</t>
  </si>
  <si>
    <t>Commonwealth Corps</t>
  </si>
  <si>
    <t>Office of the Child Advocate</t>
  </si>
  <si>
    <t>Secretary of the Commonwealth Administration</t>
  </si>
  <si>
    <t>State House Gift Shop Retained Revenue</t>
  </si>
  <si>
    <t>State Archives</t>
  </si>
  <si>
    <t>State Records Center</t>
  </si>
  <si>
    <t>State Archives Facility</t>
  </si>
  <si>
    <t>Commonwealth Museum</t>
  </si>
  <si>
    <t>Census Data Technical Assistance</t>
  </si>
  <si>
    <t>Address Confidentiality Program</t>
  </si>
  <si>
    <t>Public Document Printing</t>
  </si>
  <si>
    <t>Elections Division Administration</t>
  </si>
  <si>
    <t>Central Voter Registration Computer System</t>
  </si>
  <si>
    <t>Senate Special Election</t>
  </si>
  <si>
    <t>Information to Voters</t>
  </si>
  <si>
    <t>Massachusetts Historical Commission</t>
  </si>
  <si>
    <t>Ballot Law Commission</t>
  </si>
  <si>
    <t>Records Conservation Board</t>
  </si>
  <si>
    <t>Essex Registry of Deeds - Northern District</t>
  </si>
  <si>
    <t>Essex Registry of Deeds - Southern District</t>
  </si>
  <si>
    <t>Franklin Registry of Deeds</t>
  </si>
  <si>
    <t>Hampden Registry of Deeds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</si>
</sst>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* #,##0.000_);_(* \(#,##0.000\);_(* &quot;-&quot;??_);_(@_)"/>
    <numFmt numFmtId="169" formatCode="_(* #,##0.0000_);_(* \(#,##0.0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"/>
    <numFmt numFmtId="175" formatCode="General_)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 horizontal="center"/>
    </xf>
    <xf numFmtId="165" fontId="0" fillId="2" borderId="2" xfId="0" applyNumberFormat="1" applyFill="1" applyBorder="1" applyAlignment="1">
      <alignment horizontal="center" wrapText="1"/>
    </xf>
    <xf numFmtId="0" fontId="0" fillId="0" borderId="1" xfId="0" applyBorder="1" applyAlignment="1">
      <alignment/>
    </xf>
    <xf numFmtId="166" fontId="0" fillId="0" borderId="1" xfId="27" applyNumberFormat="1" applyBorder="1" applyAlignment="1">
      <alignment/>
    </xf>
    <xf numFmtId="0" fontId="1" fillId="0" borderId="1" xfId="26" applyFont="1" applyFill="1" applyBorder="1" applyAlignment="1">
      <alignment horizontal="right" wrapText="1"/>
      <protection/>
    </xf>
    <xf numFmtId="0" fontId="1" fillId="3" borderId="3" xfId="26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wrapText="1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5" xfId="26" applyFont="1" applyFill="1" applyBorder="1" applyAlignment="1">
      <alignment horizontal="right" wrapText="1"/>
      <protection/>
    </xf>
    <xf numFmtId="0" fontId="1" fillId="3" borderId="6" xfId="26" applyFont="1" applyFill="1" applyBorder="1" applyAlignment="1">
      <alignment horizontal="center" wrapText="1"/>
      <protection/>
    </xf>
    <xf numFmtId="0" fontId="1" fillId="0" borderId="7" xfId="26" applyFont="1" applyFill="1" applyBorder="1" applyAlignment="1">
      <alignment horizontal="right" wrapText="1"/>
      <protection/>
    </xf>
    <xf numFmtId="0" fontId="0" fillId="0" borderId="7" xfId="0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1" fillId="3" borderId="3" xfId="26" applyFont="1" applyFill="1" applyBorder="1" applyAlignment="1">
      <alignment horizontal="center"/>
      <protection/>
    </xf>
    <xf numFmtId="0" fontId="1" fillId="0" borderId="1" xfId="26" applyFont="1" applyFill="1" applyBorder="1" applyAlignment="1">
      <alignment wrapText="1"/>
      <protection/>
    </xf>
    <xf numFmtId="165" fontId="1" fillId="0" borderId="1" xfId="15" applyNumberFormat="1" applyFont="1" applyFill="1" applyBorder="1" applyAlignment="1">
      <alignment wrapText="1"/>
    </xf>
    <xf numFmtId="0" fontId="1" fillId="3" borderId="3" xfId="2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4" fillId="3" borderId="3" xfId="20" applyFont="1" applyFill="1" applyBorder="1" applyAlignment="1">
      <alignment horizontal="center"/>
      <protection/>
    </xf>
    <xf numFmtId="165" fontId="4" fillId="0" borderId="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3" borderId="4" xfId="21" applyFont="1" applyFill="1" applyBorder="1" applyAlignment="1">
      <alignment horizontal="center"/>
      <protection/>
    </xf>
    <xf numFmtId="0" fontId="2" fillId="0" borderId="1" xfId="0" applyFont="1" applyBorder="1" applyAlignment="1">
      <alignment/>
    </xf>
    <xf numFmtId="0" fontId="4" fillId="3" borderId="2" xfId="21" applyFont="1" applyFill="1" applyBorder="1" applyAlignment="1">
      <alignment horizontal="center"/>
      <protection/>
    </xf>
    <xf numFmtId="165" fontId="2" fillId="2" borderId="2" xfId="0" applyNumberFormat="1" applyFont="1" applyFill="1" applyBorder="1" applyAlignment="1">
      <alignment horizontal="center" wrapText="1"/>
    </xf>
    <xf numFmtId="165" fontId="4" fillId="0" borderId="1" xfId="15" applyNumberFormat="1" applyFont="1" applyFill="1" applyBorder="1" applyAlignment="1">
      <alignment horizontal="right" wrapText="1"/>
    </xf>
    <xf numFmtId="165" fontId="4" fillId="0" borderId="1" xfId="15" applyNumberFormat="1" applyFont="1" applyBorder="1" applyAlignment="1">
      <alignment/>
    </xf>
    <xf numFmtId="166" fontId="2" fillId="0" borderId="1" xfId="27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4" fillId="3" borderId="1" xfId="25" applyFont="1" applyFill="1" applyBorder="1" applyAlignment="1">
      <alignment horizontal="center"/>
      <protection/>
    </xf>
    <xf numFmtId="165" fontId="4" fillId="3" borderId="1" xfId="15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0" fontId="4" fillId="0" borderId="1" xfId="25" applyFont="1" applyFill="1" applyBorder="1" applyAlignment="1">
      <alignment/>
      <protection/>
    </xf>
    <xf numFmtId="165" fontId="4" fillId="0" borderId="1" xfId="15" applyNumberFormat="1" applyFont="1" applyFill="1" applyBorder="1" applyAlignment="1">
      <alignment horizontal="right"/>
    </xf>
    <xf numFmtId="166" fontId="2" fillId="0" borderId="1" xfId="27" applyNumberFormat="1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4" fillId="3" borderId="8" xfId="22" applyFont="1" applyFill="1" applyBorder="1" applyAlignment="1">
      <alignment horizontal="center"/>
      <protection/>
    </xf>
    <xf numFmtId="0" fontId="4" fillId="0" borderId="9" xfId="22" applyFont="1" applyFill="1" applyBorder="1" applyAlignment="1">
      <alignment wrapText="1"/>
      <protection/>
    </xf>
    <xf numFmtId="0" fontId="4" fillId="3" borderId="10" xfId="22" applyFont="1" applyFill="1" applyBorder="1" applyAlignment="1">
      <alignment horizontal="center"/>
      <protection/>
    </xf>
    <xf numFmtId="0" fontId="4" fillId="0" borderId="11" xfId="22" applyFont="1" applyFill="1" applyBorder="1" applyAlignment="1">
      <alignment wrapText="1"/>
      <protection/>
    </xf>
    <xf numFmtId="0" fontId="4" fillId="3" borderId="1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wrapText="1"/>
      <protection/>
    </xf>
    <xf numFmtId="165" fontId="2" fillId="0" borderId="1" xfId="15" applyNumberFormat="1" applyFont="1" applyBorder="1" applyAlignment="1">
      <alignment/>
    </xf>
    <xf numFmtId="0" fontId="1" fillId="3" borderId="3" xfId="23" applyFont="1" applyFill="1" applyBorder="1" applyAlignment="1">
      <alignment horizontal="center"/>
      <protection/>
    </xf>
    <xf numFmtId="165" fontId="1" fillId="3" borderId="3" xfId="15" applyNumberFormat="1" applyFont="1" applyFill="1" applyBorder="1" applyAlignment="1">
      <alignment horizontal="center"/>
    </xf>
    <xf numFmtId="0" fontId="6" fillId="0" borderId="1" xfId="23" applyFont="1" applyFill="1" applyBorder="1" applyAlignment="1">
      <alignment wrapText="1"/>
      <protection/>
    </xf>
    <xf numFmtId="165" fontId="6" fillId="0" borderId="1" xfId="15" applyNumberFormat="1" applyFont="1" applyFill="1" applyBorder="1" applyAlignment="1">
      <alignment horizontal="right" wrapText="1"/>
    </xf>
    <xf numFmtId="166" fontId="7" fillId="0" borderId="1" xfId="27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15" applyNumberFormat="1" applyFont="1" applyBorder="1" applyAlignment="1">
      <alignment/>
    </xf>
    <xf numFmtId="0" fontId="4" fillId="3" borderId="3" xfId="21" applyFont="1" applyFill="1" applyBorder="1" applyAlignment="1">
      <alignment horizontal="left" wrapText="1"/>
      <protection/>
    </xf>
    <xf numFmtId="0" fontId="2" fillId="2" borderId="0" xfId="0" applyFont="1" applyFill="1" applyAlignment="1">
      <alignment/>
    </xf>
    <xf numFmtId="0" fontId="4" fillId="3" borderId="1" xfId="21" applyFont="1" applyFill="1" applyBorder="1" applyAlignment="1">
      <alignment horizontal="center"/>
      <protection/>
    </xf>
    <xf numFmtId="165" fontId="2" fillId="2" borderId="2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" xfId="21" applyFont="1" applyFill="1" applyBorder="1" applyAlignment="1">
      <alignment horizontal="left" wrapText="1"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5" fontId="4" fillId="0" borderId="1" xfId="15" applyNumberFormat="1" applyFont="1" applyFill="1" applyBorder="1" applyAlignment="1">
      <alignment horizontal="right" wrapText="1"/>
    </xf>
    <xf numFmtId="166" fontId="2" fillId="0" borderId="1" xfId="27" applyNumberFormat="1" applyFont="1" applyBorder="1" applyAlignment="1">
      <alignment/>
    </xf>
    <xf numFmtId="0" fontId="4" fillId="0" borderId="9" xfId="21" applyFont="1" applyFill="1" applyBorder="1" applyAlignment="1">
      <alignment horizontal="right" wrapText="1"/>
      <protection/>
    </xf>
    <xf numFmtId="0" fontId="4" fillId="0" borderId="14" xfId="21" applyFont="1" applyFill="1" applyBorder="1" applyAlignment="1">
      <alignment horizontal="left" wrapText="1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5" fontId="2" fillId="0" borderId="14" xfId="15" applyNumberFormat="1" applyFont="1" applyBorder="1" applyAlignment="1">
      <alignment/>
    </xf>
    <xf numFmtId="166" fontId="2" fillId="0" borderId="14" xfId="27" applyNumberFormat="1" applyFont="1" applyBorder="1" applyAlignment="1">
      <alignment/>
    </xf>
    <xf numFmtId="0" fontId="4" fillId="0" borderId="0" xfId="21" applyFont="1" applyFill="1" applyBorder="1" applyAlignment="1">
      <alignment horizontal="right" wrapText="1"/>
      <protection/>
    </xf>
    <xf numFmtId="0" fontId="4" fillId="0" borderId="17" xfId="21" applyFont="1" applyFill="1" applyBorder="1" applyAlignment="1">
      <alignment horizontal="left" wrapText="1"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4" fillId="0" borderId="20" xfId="15" applyNumberFormat="1" applyFont="1" applyFill="1" applyBorder="1" applyAlignment="1">
      <alignment horizontal="right" wrapText="1"/>
    </xf>
    <xf numFmtId="165" fontId="4" fillId="0" borderId="20" xfId="15" applyNumberFormat="1" applyFont="1" applyFill="1" applyBorder="1" applyAlignment="1">
      <alignment wrapText="1"/>
    </xf>
    <xf numFmtId="166" fontId="2" fillId="0" borderId="17" xfId="27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165" fontId="4" fillId="0" borderId="17" xfId="15" applyNumberFormat="1" applyFont="1" applyFill="1" applyBorder="1" applyAlignment="1">
      <alignment horizontal="right" wrapText="1"/>
    </xf>
    <xf numFmtId="0" fontId="4" fillId="0" borderId="17" xfId="22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left"/>
    </xf>
    <xf numFmtId="165" fontId="2" fillId="0" borderId="0" xfId="15" applyNumberFormat="1" applyFont="1" applyBorder="1" applyAlignment="1">
      <alignment/>
    </xf>
    <xf numFmtId="166" fontId="2" fillId="0" borderId="0" xfId="27" applyNumberFormat="1" applyFont="1" applyBorder="1" applyAlignment="1">
      <alignment/>
    </xf>
    <xf numFmtId="0" fontId="8" fillId="0" borderId="0" xfId="21" applyFont="1" applyFill="1" applyBorder="1" applyAlignment="1">
      <alignment horizontal="left" wrapText="1"/>
      <protection/>
    </xf>
    <xf numFmtId="0" fontId="9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/>
    </xf>
    <xf numFmtId="165" fontId="2" fillId="4" borderId="1" xfId="15" applyNumberFormat="1" applyFont="1" applyFill="1" applyBorder="1" applyAlignment="1">
      <alignment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3" borderId="28" xfId="21" applyFont="1" applyFill="1" applyBorder="1" applyAlignment="1">
      <alignment horizontal="center"/>
      <protection/>
    </xf>
    <xf numFmtId="165" fontId="4" fillId="3" borderId="1" xfId="15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wrapText="1"/>
      <protection/>
    </xf>
    <xf numFmtId="0" fontId="4" fillId="0" borderId="1" xfId="24" applyFont="1" applyFill="1" applyBorder="1" applyAlignment="1">
      <alignment wrapText="1"/>
      <protection/>
    </xf>
    <xf numFmtId="165" fontId="4" fillId="0" borderId="1" xfId="15" applyNumberFormat="1" applyFont="1" applyFill="1" applyBorder="1" applyAlignment="1">
      <alignment wrapText="1"/>
    </xf>
    <xf numFmtId="165" fontId="4" fillId="0" borderId="1" xfId="15" applyNumberFormat="1" applyFont="1" applyBorder="1" applyAlignment="1">
      <alignment/>
    </xf>
    <xf numFmtId="0" fontId="8" fillId="0" borderId="1" xfId="24" applyFont="1" applyFill="1" applyBorder="1" applyAlignment="1">
      <alignment horizontal="left"/>
      <protection/>
    </xf>
    <xf numFmtId="0" fontId="4" fillId="5" borderId="1" xfId="24" applyFont="1" applyFill="1" applyBorder="1" applyAlignment="1">
      <alignment horizontal="left" wrapText="1"/>
      <protection/>
    </xf>
    <xf numFmtId="0" fontId="4" fillId="5" borderId="1" xfId="24" applyFont="1" applyFill="1" applyBorder="1" applyAlignment="1">
      <alignment wrapText="1"/>
      <protection/>
    </xf>
    <xf numFmtId="165" fontId="4" fillId="5" borderId="1" xfId="15" applyNumberFormat="1" applyFont="1" applyFill="1" applyBorder="1" applyAlignment="1">
      <alignment wrapText="1"/>
    </xf>
    <xf numFmtId="165" fontId="4" fillId="5" borderId="1" xfId="15" applyNumberFormat="1" applyFont="1" applyFill="1" applyBorder="1" applyAlignment="1">
      <alignment horizontal="right" wrapText="1"/>
    </xf>
    <xf numFmtId="165" fontId="4" fillId="4" borderId="1" xfId="15" applyNumberFormat="1" applyFont="1" applyFill="1" applyBorder="1" applyAlignment="1">
      <alignment/>
    </xf>
    <xf numFmtId="0" fontId="4" fillId="6" borderId="1" xfId="24" applyFont="1" applyFill="1" applyBorder="1" applyAlignment="1">
      <alignment horizontal="left" wrapText="1"/>
      <protection/>
    </xf>
    <xf numFmtId="0" fontId="4" fillId="6" borderId="1" xfId="24" applyFont="1" applyFill="1" applyBorder="1" applyAlignment="1">
      <alignment wrapText="1"/>
      <protection/>
    </xf>
    <xf numFmtId="165" fontId="4" fillId="6" borderId="1" xfId="15" applyNumberFormat="1" applyFont="1" applyFill="1" applyBorder="1" applyAlignment="1">
      <alignment wrapText="1"/>
    </xf>
    <xf numFmtId="165" fontId="4" fillId="6" borderId="1" xfId="15" applyNumberFormat="1" applyFont="1" applyFill="1" applyBorder="1" applyAlignment="1">
      <alignment horizontal="right" wrapText="1"/>
    </xf>
    <xf numFmtId="165" fontId="4" fillId="7" borderId="1" xfId="15" applyNumberFormat="1" applyFont="1" applyFill="1" applyBorder="1" applyAlignment="1">
      <alignment/>
    </xf>
    <xf numFmtId="0" fontId="4" fillId="8" borderId="1" xfId="24" applyFont="1" applyFill="1" applyBorder="1" applyAlignment="1">
      <alignment horizontal="left" wrapText="1"/>
      <protection/>
    </xf>
    <xf numFmtId="0" fontId="4" fillId="8" borderId="1" xfId="24" applyFont="1" applyFill="1" applyBorder="1" applyAlignment="1">
      <alignment wrapText="1"/>
      <protection/>
    </xf>
    <xf numFmtId="165" fontId="4" fillId="8" borderId="1" xfId="15" applyNumberFormat="1" applyFont="1" applyFill="1" applyBorder="1" applyAlignment="1">
      <alignment wrapText="1"/>
    </xf>
    <xf numFmtId="165" fontId="4" fillId="8" borderId="1" xfId="15" applyNumberFormat="1" applyFont="1" applyFill="1" applyBorder="1" applyAlignment="1">
      <alignment horizontal="right" wrapText="1"/>
    </xf>
    <xf numFmtId="165" fontId="4" fillId="9" borderId="1" xfId="15" applyNumberFormat="1" applyFont="1" applyFill="1" applyBorder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4" applyFont="1" applyFill="1" applyBorder="1" applyAlignment="1">
      <alignment wrapText="1"/>
      <protection/>
    </xf>
    <xf numFmtId="165" fontId="4" fillId="0" borderId="0" xfId="15" applyNumberFormat="1" applyFont="1" applyFill="1" applyBorder="1" applyAlignment="1">
      <alignment wrapText="1"/>
    </xf>
    <xf numFmtId="165" fontId="4" fillId="0" borderId="0" xfId="15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165" fontId="2" fillId="9" borderId="1" xfId="0" applyNumberFormat="1" applyFont="1" applyFill="1" applyBorder="1" applyAlignment="1">
      <alignment/>
    </xf>
    <xf numFmtId="166" fontId="2" fillId="9" borderId="14" xfId="27" applyNumberFormat="1" applyFont="1" applyFill="1" applyBorder="1" applyAlignment="1">
      <alignment/>
    </xf>
    <xf numFmtId="165" fontId="4" fillId="5" borderId="2" xfId="15" applyNumberFormat="1" applyFont="1" applyFill="1" applyBorder="1" applyAlignment="1">
      <alignment wrapText="1"/>
    </xf>
    <xf numFmtId="165" fontId="2" fillId="4" borderId="2" xfId="0" applyNumberFormat="1" applyFont="1" applyFill="1" applyBorder="1" applyAlignment="1">
      <alignment/>
    </xf>
    <xf numFmtId="166" fontId="2" fillId="4" borderId="2" xfId="27" applyNumberFormat="1" applyFont="1" applyFill="1" applyBorder="1" applyAlignment="1">
      <alignment/>
    </xf>
    <xf numFmtId="0" fontId="2" fillId="7" borderId="1" xfId="0" applyFont="1" applyFill="1" applyBorder="1" applyAlignment="1">
      <alignment/>
    </xf>
    <xf numFmtId="165" fontId="2" fillId="7" borderId="1" xfId="0" applyNumberFormat="1" applyFont="1" applyFill="1" applyBorder="1" applyAlignment="1">
      <alignment/>
    </xf>
    <xf numFmtId="166" fontId="2" fillId="7" borderId="1" xfId="27" applyNumberFormat="1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nalysis by Dept -- 08 v 11" xfId="20"/>
    <cellStyle name="Normal_Analyzed" xfId="21"/>
    <cellStyle name="Normal_Departments" xfId="22"/>
    <cellStyle name="Normal_Secretariats" xfId="23"/>
    <cellStyle name="Normal_Sheet1" xfId="24"/>
    <cellStyle name="Normal_Sheet4" xfId="25"/>
    <cellStyle name="Normal_Sheet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6"/>
  <sheetViews>
    <sheetView workbookViewId="0" topLeftCell="C1">
      <selection activeCell="D1" sqref="D1:G16384"/>
    </sheetView>
  </sheetViews>
  <sheetFormatPr defaultColWidth="9.140625" defaultRowHeight="12.75"/>
  <cols>
    <col min="1" max="1" width="33.421875" style="3" customWidth="1"/>
    <col min="2" max="2" width="9.00390625" style="3" bestFit="1" customWidth="1"/>
    <col min="3" max="3" width="50.140625" style="3" customWidth="1"/>
    <col min="4" max="7" width="12.8515625" style="4" bestFit="1" customWidth="1"/>
    <col min="8" max="8" width="12.00390625" style="5" customWidth="1"/>
    <col min="9" max="16384" width="49.57421875" style="2" customWidth="1"/>
  </cols>
  <sheetData>
    <row r="1" spans="1:8" ht="41.25" customHeight="1">
      <c r="A1" s="39" t="s">
        <v>760</v>
      </c>
      <c r="B1" s="39" t="s">
        <v>805</v>
      </c>
      <c r="C1" s="39" t="s">
        <v>806</v>
      </c>
      <c r="D1" s="40" t="s">
        <v>800</v>
      </c>
      <c r="E1" s="40" t="s">
        <v>801</v>
      </c>
      <c r="F1" s="40" t="s">
        <v>802</v>
      </c>
      <c r="G1" s="40" t="s">
        <v>803</v>
      </c>
      <c r="H1" s="41" t="s">
        <v>752</v>
      </c>
    </row>
    <row r="2" spans="1:8" ht="12.75">
      <c r="A2" s="42" t="s">
        <v>785</v>
      </c>
      <c r="B2" s="42">
        <v>3200003</v>
      </c>
      <c r="C2" s="42" t="s">
        <v>824</v>
      </c>
      <c r="D2" s="43">
        <v>7965766</v>
      </c>
      <c r="E2" s="43">
        <v>7965766</v>
      </c>
      <c r="F2" s="43">
        <v>7965766</v>
      </c>
      <c r="G2" s="43">
        <v>7588951</v>
      </c>
      <c r="H2" s="44">
        <f>+(G2-E2)/E2</f>
        <v>-0.04730430193405129</v>
      </c>
    </row>
    <row r="3" spans="1:8" ht="12.75">
      <c r="A3" s="42" t="s">
        <v>785</v>
      </c>
      <c r="B3" s="42">
        <v>3200010</v>
      </c>
      <c r="C3" s="42" t="s">
        <v>1055</v>
      </c>
      <c r="D3" s="43">
        <v>1174133</v>
      </c>
      <c r="E3" s="43">
        <v>1174133</v>
      </c>
      <c r="F3" s="43">
        <v>1174133</v>
      </c>
      <c r="G3" s="43">
        <v>1174133</v>
      </c>
      <c r="H3" s="44">
        <f aca="true" t="shared" si="0" ref="H3:H66">+(G3-E3)/E3</f>
        <v>0</v>
      </c>
    </row>
    <row r="4" spans="1:8" ht="12.75">
      <c r="A4" s="42" t="s">
        <v>785</v>
      </c>
      <c r="B4" s="42">
        <v>3210001</v>
      </c>
      <c r="C4" s="42" t="s">
        <v>826</v>
      </c>
      <c r="D4" s="43">
        <v>452657</v>
      </c>
      <c r="E4" s="43">
        <v>452657</v>
      </c>
      <c r="F4" s="43">
        <v>512657</v>
      </c>
      <c r="G4" s="43">
        <v>512657</v>
      </c>
      <c r="H4" s="44">
        <f t="shared" si="0"/>
        <v>0.132550695117937</v>
      </c>
    </row>
    <row r="5" spans="1:8" ht="12.75">
      <c r="A5" s="42" t="s">
        <v>785</v>
      </c>
      <c r="B5" s="42">
        <v>3210100</v>
      </c>
      <c r="C5" s="42" t="s">
        <v>828</v>
      </c>
      <c r="D5" s="43">
        <v>1000000</v>
      </c>
      <c r="E5" s="43">
        <v>1075000</v>
      </c>
      <c r="F5" s="43">
        <v>1075000</v>
      </c>
      <c r="G5" s="43">
        <v>1061436</v>
      </c>
      <c r="H5" s="44">
        <f t="shared" si="0"/>
        <v>-0.012617674418604652</v>
      </c>
    </row>
    <row r="6" spans="1:8" ht="12.75">
      <c r="A6" s="42" t="s">
        <v>785</v>
      </c>
      <c r="B6" s="42">
        <v>3211500</v>
      </c>
      <c r="C6" s="42" t="s">
        <v>830</v>
      </c>
      <c r="D6" s="43">
        <v>28645024</v>
      </c>
      <c r="E6" s="43">
        <v>28645024</v>
      </c>
      <c r="F6" s="43">
        <v>63044673</v>
      </c>
      <c r="G6" s="43">
        <v>32255081</v>
      </c>
      <c r="H6" s="44">
        <f t="shared" si="0"/>
        <v>0.12602736866270386</v>
      </c>
    </row>
    <row r="7" spans="1:8" ht="12.75">
      <c r="A7" s="42" t="s">
        <v>785</v>
      </c>
      <c r="B7" s="42">
        <v>3211510</v>
      </c>
      <c r="C7" s="42" t="s">
        <v>1056</v>
      </c>
      <c r="D7" s="43">
        <v>125370957</v>
      </c>
      <c r="E7" s="43">
        <v>158350000</v>
      </c>
      <c r="F7" s="43">
        <v>91043700</v>
      </c>
      <c r="G7" s="43">
        <v>145500000</v>
      </c>
      <c r="H7" s="44">
        <f t="shared" si="0"/>
        <v>-0.08114935269971582</v>
      </c>
    </row>
    <row r="8" spans="1:8" ht="12.75">
      <c r="A8" s="42" t="s">
        <v>785</v>
      </c>
      <c r="B8" s="42">
        <v>3211518</v>
      </c>
      <c r="C8" s="42" t="s">
        <v>1057</v>
      </c>
      <c r="D8" s="43">
        <v>750000</v>
      </c>
      <c r="E8" s="43">
        <v>750000</v>
      </c>
      <c r="F8" s="43">
        <v>750000</v>
      </c>
      <c r="G8" s="43">
        <v>750000</v>
      </c>
      <c r="H8" s="44">
        <f t="shared" si="0"/>
        <v>0</v>
      </c>
    </row>
    <row r="9" spans="1:8" ht="12.75">
      <c r="A9" s="42" t="s">
        <v>785</v>
      </c>
      <c r="B9" s="42">
        <v>3211520</v>
      </c>
      <c r="C9" s="42" t="s">
        <v>1058</v>
      </c>
      <c r="D9" s="43">
        <v>13532500</v>
      </c>
      <c r="E9" s="43">
        <v>13532500</v>
      </c>
      <c r="F9" s="43">
        <v>13126525</v>
      </c>
      <c r="G9" s="43">
        <v>13564300</v>
      </c>
      <c r="H9" s="44">
        <f t="shared" si="0"/>
        <v>0.002349898392758175</v>
      </c>
    </row>
    <row r="10" spans="1:8" ht="12.75">
      <c r="A10" s="42" t="s">
        <v>785</v>
      </c>
      <c r="B10" s="42">
        <v>3211600</v>
      </c>
      <c r="C10" s="42" t="s">
        <v>1059</v>
      </c>
      <c r="D10" s="43">
        <v>9500000</v>
      </c>
      <c r="E10" s="43">
        <v>9500000</v>
      </c>
      <c r="F10" s="43">
        <v>9500000</v>
      </c>
      <c r="G10" s="43">
        <v>9500000</v>
      </c>
      <c r="H10" s="44">
        <f t="shared" si="0"/>
        <v>0</v>
      </c>
    </row>
    <row r="11" spans="1:8" ht="12.75">
      <c r="A11" s="42" t="s">
        <v>785</v>
      </c>
      <c r="B11" s="42">
        <v>3212000</v>
      </c>
      <c r="C11" s="42" t="s">
        <v>832</v>
      </c>
      <c r="D11" s="43">
        <v>707599</v>
      </c>
      <c r="E11" s="43">
        <v>707599</v>
      </c>
      <c r="F11" s="43">
        <v>707599</v>
      </c>
      <c r="G11" s="43">
        <v>707599</v>
      </c>
      <c r="H11" s="44">
        <f t="shared" si="0"/>
        <v>0</v>
      </c>
    </row>
    <row r="12" spans="1:8" ht="12.75">
      <c r="A12" s="42" t="s">
        <v>785</v>
      </c>
      <c r="B12" s="42">
        <v>3212100</v>
      </c>
      <c r="C12" s="42" t="s">
        <v>1060</v>
      </c>
      <c r="D12" s="43">
        <v>902016</v>
      </c>
      <c r="E12" s="43">
        <v>902016</v>
      </c>
      <c r="F12" s="43">
        <v>902016</v>
      </c>
      <c r="G12" s="43">
        <v>840000</v>
      </c>
      <c r="H12" s="44">
        <f t="shared" si="0"/>
        <v>-0.06875266070668369</v>
      </c>
    </row>
    <row r="13" spans="1:8" ht="12.75">
      <c r="A13" s="42" t="s">
        <v>785</v>
      </c>
      <c r="B13" s="42">
        <v>3212205</v>
      </c>
      <c r="C13" s="42" t="s">
        <v>1061</v>
      </c>
      <c r="D13" s="43">
        <v>1000000</v>
      </c>
      <c r="E13" s="43">
        <v>1000000</v>
      </c>
      <c r="F13" s="43">
        <v>1000000</v>
      </c>
      <c r="G13" s="43">
        <v>1000000</v>
      </c>
      <c r="H13" s="44">
        <f t="shared" si="0"/>
        <v>0</v>
      </c>
    </row>
    <row r="14" spans="1:8" ht="12.75">
      <c r="A14" s="42" t="s">
        <v>785</v>
      </c>
      <c r="B14" s="42">
        <v>3220100</v>
      </c>
      <c r="C14" s="42" t="s">
        <v>834</v>
      </c>
      <c r="D14" s="43">
        <v>10827256</v>
      </c>
      <c r="E14" s="43">
        <v>10827256</v>
      </c>
      <c r="F14" s="43">
        <v>10827256</v>
      </c>
      <c r="G14" s="43">
        <v>10507967</v>
      </c>
      <c r="H14" s="44">
        <f t="shared" si="0"/>
        <v>-0.029489373854280347</v>
      </c>
    </row>
    <row r="15" spans="1:8" ht="12.75">
      <c r="A15" s="42" t="s">
        <v>785</v>
      </c>
      <c r="B15" s="42">
        <v>3300101</v>
      </c>
      <c r="C15" s="42" t="s">
        <v>808</v>
      </c>
      <c r="D15" s="43">
        <v>49836452</v>
      </c>
      <c r="E15" s="43">
        <v>49836452</v>
      </c>
      <c r="F15" s="43">
        <v>49836452</v>
      </c>
      <c r="G15" s="43">
        <v>48374643</v>
      </c>
      <c r="H15" s="44">
        <f t="shared" si="0"/>
        <v>-0.029332124204989554</v>
      </c>
    </row>
    <row r="16" spans="1:8" ht="12.75">
      <c r="A16" s="42" t="s">
        <v>785</v>
      </c>
      <c r="B16" s="42">
        <v>3300300</v>
      </c>
      <c r="C16" s="42" t="s">
        <v>809</v>
      </c>
      <c r="D16" s="43">
        <v>190422288</v>
      </c>
      <c r="E16" s="43">
        <v>197285293</v>
      </c>
      <c r="F16" s="43">
        <v>346209732</v>
      </c>
      <c r="G16" s="43">
        <v>186677225</v>
      </c>
      <c r="H16" s="44">
        <f t="shared" si="0"/>
        <v>-0.053770191577331615</v>
      </c>
    </row>
    <row r="17" spans="1:8" ht="12.75">
      <c r="A17" s="42" t="s">
        <v>785</v>
      </c>
      <c r="B17" s="42">
        <v>3303333</v>
      </c>
      <c r="C17" s="42" t="s">
        <v>810</v>
      </c>
      <c r="D17" s="43">
        <v>27000000</v>
      </c>
      <c r="E17" s="43">
        <v>1565710</v>
      </c>
      <c r="F17" s="43">
        <v>0</v>
      </c>
      <c r="G17" s="45"/>
      <c r="H17" s="44">
        <f t="shared" si="0"/>
        <v>-1</v>
      </c>
    </row>
    <row r="18" spans="1:8" ht="12.75">
      <c r="A18" s="42" t="s">
        <v>785</v>
      </c>
      <c r="B18" s="42">
        <v>3303334</v>
      </c>
      <c r="C18" s="42" t="s">
        <v>1062</v>
      </c>
      <c r="D18" s="43">
        <v>26000000</v>
      </c>
      <c r="E18" s="43">
        <v>0</v>
      </c>
      <c r="F18" s="43">
        <v>0</v>
      </c>
      <c r="G18" s="45"/>
      <c r="H18" s="44" t="e">
        <f t="shared" si="0"/>
        <v>#DIV/0!</v>
      </c>
    </row>
    <row r="19" spans="1:8" ht="12.75">
      <c r="A19" s="42" t="s">
        <v>785</v>
      </c>
      <c r="B19" s="42">
        <v>3303337</v>
      </c>
      <c r="C19" s="42" t="s">
        <v>811</v>
      </c>
      <c r="D19" s="43">
        <v>9300000</v>
      </c>
      <c r="E19" s="43">
        <v>7341380</v>
      </c>
      <c r="F19" s="43">
        <v>0</v>
      </c>
      <c r="G19" s="43">
        <v>6617582</v>
      </c>
      <c r="H19" s="44">
        <f t="shared" si="0"/>
        <v>-0.09859154545875572</v>
      </c>
    </row>
    <row r="20" spans="1:8" ht="12.75">
      <c r="A20" s="42" t="s">
        <v>785</v>
      </c>
      <c r="B20" s="42">
        <v>3310100</v>
      </c>
      <c r="C20" s="42" t="s">
        <v>812</v>
      </c>
      <c r="D20" s="43">
        <v>21740332</v>
      </c>
      <c r="E20" s="43">
        <v>29825167</v>
      </c>
      <c r="F20" s="43">
        <v>0</v>
      </c>
      <c r="G20" s="43">
        <v>27533582</v>
      </c>
      <c r="H20" s="44">
        <f t="shared" si="0"/>
        <v>-0.07683393692313609</v>
      </c>
    </row>
    <row r="21" spans="1:8" ht="12.75">
      <c r="A21" s="42" t="s">
        <v>785</v>
      </c>
      <c r="B21" s="42">
        <v>3320100</v>
      </c>
      <c r="C21" s="42" t="s">
        <v>813</v>
      </c>
      <c r="D21" s="43">
        <v>36312991</v>
      </c>
      <c r="E21" s="43">
        <v>58071359</v>
      </c>
      <c r="F21" s="43">
        <v>0</v>
      </c>
      <c r="G21" s="43">
        <v>53686212</v>
      </c>
      <c r="H21" s="44">
        <f t="shared" si="0"/>
        <v>-0.0755130769369458</v>
      </c>
    </row>
    <row r="22" spans="1:8" ht="12.75">
      <c r="A22" s="42" t="s">
        <v>785</v>
      </c>
      <c r="B22" s="42">
        <v>3330002</v>
      </c>
      <c r="C22" s="42" t="s">
        <v>814</v>
      </c>
      <c r="D22" s="43">
        <v>18611265</v>
      </c>
      <c r="E22" s="43">
        <v>26427749</v>
      </c>
      <c r="F22" s="43">
        <v>0</v>
      </c>
      <c r="G22" s="43">
        <v>24270839</v>
      </c>
      <c r="H22" s="44">
        <f t="shared" si="0"/>
        <v>-0.08161535059228843</v>
      </c>
    </row>
    <row r="23" spans="1:8" ht="12.75">
      <c r="A23" s="42" t="s">
        <v>785</v>
      </c>
      <c r="B23" s="42">
        <v>3340001</v>
      </c>
      <c r="C23" s="42" t="s">
        <v>815</v>
      </c>
      <c r="D23" s="43">
        <v>2214118</v>
      </c>
      <c r="E23" s="43">
        <v>2901711</v>
      </c>
      <c r="F23" s="43">
        <v>0</v>
      </c>
      <c r="G23" s="43">
        <v>2651701</v>
      </c>
      <c r="H23" s="44">
        <f t="shared" si="0"/>
        <v>-0.08615951071626361</v>
      </c>
    </row>
    <row r="24" spans="1:8" ht="12.75">
      <c r="A24" s="42" t="s">
        <v>785</v>
      </c>
      <c r="B24" s="42">
        <v>3350001</v>
      </c>
      <c r="C24" s="42" t="s">
        <v>816</v>
      </c>
      <c r="D24" s="43">
        <v>6862466</v>
      </c>
      <c r="E24" s="43">
        <v>12400980</v>
      </c>
      <c r="F24" s="43">
        <v>0</v>
      </c>
      <c r="G24" s="43">
        <v>11530088</v>
      </c>
      <c r="H24" s="44">
        <f t="shared" si="0"/>
        <v>-0.07022767555467391</v>
      </c>
    </row>
    <row r="25" spans="1:8" ht="12.75">
      <c r="A25" s="42" t="s">
        <v>785</v>
      </c>
      <c r="B25" s="42">
        <v>3360002</v>
      </c>
      <c r="C25" s="42" t="s">
        <v>817</v>
      </c>
      <c r="D25" s="43">
        <v>3975411</v>
      </c>
      <c r="E25" s="43">
        <v>6336161</v>
      </c>
      <c r="F25" s="43">
        <v>0</v>
      </c>
      <c r="G25" s="43">
        <v>5918675</v>
      </c>
      <c r="H25" s="44">
        <f t="shared" si="0"/>
        <v>-0.06588942421128503</v>
      </c>
    </row>
    <row r="26" spans="1:8" ht="12.75">
      <c r="A26" s="42" t="s">
        <v>785</v>
      </c>
      <c r="B26" s="42">
        <v>3370002</v>
      </c>
      <c r="C26" s="42" t="s">
        <v>818</v>
      </c>
      <c r="D26" s="43">
        <v>10462218</v>
      </c>
      <c r="E26" s="43">
        <v>14585046</v>
      </c>
      <c r="F26" s="43">
        <v>0</v>
      </c>
      <c r="G26" s="43">
        <v>13701396</v>
      </c>
      <c r="H26" s="44">
        <f t="shared" si="0"/>
        <v>-0.060586027634057515</v>
      </c>
    </row>
    <row r="27" spans="1:8" ht="12.75">
      <c r="A27" s="42" t="s">
        <v>785</v>
      </c>
      <c r="B27" s="42">
        <v>3391001</v>
      </c>
      <c r="C27" s="42" t="s">
        <v>819</v>
      </c>
      <c r="D27" s="43">
        <v>122138285</v>
      </c>
      <c r="E27" s="43">
        <v>126308285</v>
      </c>
      <c r="F27" s="43">
        <v>0</v>
      </c>
      <c r="G27" s="43">
        <v>122138285</v>
      </c>
      <c r="H27" s="44">
        <f t="shared" si="0"/>
        <v>-0.03301446140290797</v>
      </c>
    </row>
    <row r="28" spans="1:8" ht="12.75">
      <c r="A28" s="42" t="s">
        <v>785</v>
      </c>
      <c r="B28" s="42">
        <v>3391003</v>
      </c>
      <c r="C28" s="42" t="s">
        <v>820</v>
      </c>
      <c r="D28" s="43">
        <v>23404762</v>
      </c>
      <c r="E28" s="43">
        <v>23704762</v>
      </c>
      <c r="F28" s="43">
        <v>0</v>
      </c>
      <c r="G28" s="43">
        <v>23404762</v>
      </c>
      <c r="H28" s="44">
        <f t="shared" si="0"/>
        <v>-0.012655684963215407</v>
      </c>
    </row>
    <row r="29" spans="1:8" ht="12.75">
      <c r="A29" s="42" t="s">
        <v>785</v>
      </c>
      <c r="B29" s="42">
        <v>3392100</v>
      </c>
      <c r="C29" s="42" t="s">
        <v>821</v>
      </c>
      <c r="D29" s="43">
        <v>2412913</v>
      </c>
      <c r="E29" s="43">
        <v>2873446</v>
      </c>
      <c r="F29" s="43">
        <v>2398691</v>
      </c>
      <c r="G29" s="43">
        <v>2638786</v>
      </c>
      <c r="H29" s="44">
        <f t="shared" si="0"/>
        <v>-0.0816650112791401</v>
      </c>
    </row>
    <row r="30" spans="1:8" ht="12.75">
      <c r="A30" s="42" t="s">
        <v>774</v>
      </c>
      <c r="B30" s="42">
        <v>3400100</v>
      </c>
      <c r="C30" s="42" t="s">
        <v>1063</v>
      </c>
      <c r="D30" s="43">
        <v>15188357</v>
      </c>
      <c r="E30" s="43">
        <v>15188357</v>
      </c>
      <c r="F30" s="43">
        <v>15188357</v>
      </c>
      <c r="G30" s="43">
        <v>15188357</v>
      </c>
      <c r="H30" s="44">
        <f t="shared" si="0"/>
        <v>0</v>
      </c>
    </row>
    <row r="31" spans="1:8" ht="12.75">
      <c r="A31" s="42" t="s">
        <v>774</v>
      </c>
      <c r="B31" s="42">
        <v>3400101</v>
      </c>
      <c r="C31" s="42" t="s">
        <v>1064</v>
      </c>
      <c r="D31" s="43">
        <v>337431</v>
      </c>
      <c r="E31" s="43">
        <v>337431</v>
      </c>
      <c r="F31" s="43">
        <v>337431</v>
      </c>
      <c r="G31" s="43">
        <v>337431</v>
      </c>
      <c r="H31" s="44">
        <f t="shared" si="0"/>
        <v>0</v>
      </c>
    </row>
    <row r="32" spans="1:8" ht="12.75">
      <c r="A32" s="42" t="s">
        <v>774</v>
      </c>
      <c r="B32" s="42">
        <v>3400200</v>
      </c>
      <c r="C32" s="42" t="s">
        <v>1065</v>
      </c>
      <c r="D32" s="43">
        <v>13038535</v>
      </c>
      <c r="E32" s="43">
        <v>13038535</v>
      </c>
      <c r="F32" s="43">
        <v>13038535</v>
      </c>
      <c r="G32" s="43">
        <v>13038535</v>
      </c>
      <c r="H32" s="44">
        <f t="shared" si="0"/>
        <v>0</v>
      </c>
    </row>
    <row r="33" spans="1:8" ht="12.75">
      <c r="A33" s="42" t="s">
        <v>774</v>
      </c>
      <c r="B33" s="42">
        <v>3400201</v>
      </c>
      <c r="C33" s="42" t="s">
        <v>1066</v>
      </c>
      <c r="D33" s="43">
        <v>491890</v>
      </c>
      <c r="E33" s="43">
        <v>491890</v>
      </c>
      <c r="F33" s="43">
        <v>491890</v>
      </c>
      <c r="G33" s="43">
        <v>491890</v>
      </c>
      <c r="H33" s="44">
        <f t="shared" si="0"/>
        <v>0</v>
      </c>
    </row>
    <row r="34" spans="1:8" ht="12.75">
      <c r="A34" s="42" t="s">
        <v>774</v>
      </c>
      <c r="B34" s="42">
        <v>3400300</v>
      </c>
      <c r="C34" s="42" t="s">
        <v>1067</v>
      </c>
      <c r="D34" s="43">
        <v>8011057</v>
      </c>
      <c r="E34" s="43">
        <v>8011057</v>
      </c>
      <c r="F34" s="43">
        <v>8011057</v>
      </c>
      <c r="G34" s="43">
        <v>8011057</v>
      </c>
      <c r="H34" s="44">
        <f t="shared" si="0"/>
        <v>0</v>
      </c>
    </row>
    <row r="35" spans="1:8" ht="12.75">
      <c r="A35" s="42" t="s">
        <v>774</v>
      </c>
      <c r="B35" s="42">
        <v>3400301</v>
      </c>
      <c r="C35" s="42" t="s">
        <v>1068</v>
      </c>
      <c r="D35" s="43">
        <v>480334</v>
      </c>
      <c r="E35" s="43">
        <v>480334</v>
      </c>
      <c r="F35" s="43">
        <v>480334</v>
      </c>
      <c r="G35" s="43">
        <v>480334</v>
      </c>
      <c r="H35" s="44">
        <f t="shared" si="0"/>
        <v>0</v>
      </c>
    </row>
    <row r="36" spans="1:8" ht="12.75">
      <c r="A36" s="42" t="s">
        <v>774</v>
      </c>
      <c r="B36" s="42">
        <v>3400400</v>
      </c>
      <c r="C36" s="42" t="s">
        <v>1069</v>
      </c>
      <c r="D36" s="43">
        <v>8466451</v>
      </c>
      <c r="E36" s="43">
        <v>8466451</v>
      </c>
      <c r="F36" s="43">
        <v>8466451</v>
      </c>
      <c r="G36" s="43">
        <v>8466451</v>
      </c>
      <c r="H36" s="44">
        <f t="shared" si="0"/>
        <v>0</v>
      </c>
    </row>
    <row r="37" spans="1:8" ht="12.75">
      <c r="A37" s="42" t="s">
        <v>774</v>
      </c>
      <c r="B37" s="42">
        <v>3400401</v>
      </c>
      <c r="C37" s="42" t="s">
        <v>1070</v>
      </c>
      <c r="D37" s="43">
        <v>393809</v>
      </c>
      <c r="E37" s="43">
        <v>393809</v>
      </c>
      <c r="F37" s="43">
        <v>393809</v>
      </c>
      <c r="G37" s="43">
        <v>393809</v>
      </c>
      <c r="H37" s="44">
        <f t="shared" si="0"/>
        <v>0</v>
      </c>
    </row>
    <row r="38" spans="1:8" ht="12.75">
      <c r="A38" s="42" t="s">
        <v>774</v>
      </c>
      <c r="B38" s="42">
        <v>3400410</v>
      </c>
      <c r="C38" s="42" t="s">
        <v>1071</v>
      </c>
      <c r="D38" s="43">
        <v>400000</v>
      </c>
      <c r="E38" s="43">
        <v>400000</v>
      </c>
      <c r="F38" s="43">
        <v>400000</v>
      </c>
      <c r="G38" s="43">
        <v>400000</v>
      </c>
      <c r="H38" s="44">
        <f t="shared" si="0"/>
        <v>0</v>
      </c>
    </row>
    <row r="39" spans="1:8" ht="12.75">
      <c r="A39" s="42" t="s">
        <v>774</v>
      </c>
      <c r="B39" s="42">
        <v>3400500</v>
      </c>
      <c r="C39" s="42" t="s">
        <v>1072</v>
      </c>
      <c r="D39" s="43">
        <v>7623079</v>
      </c>
      <c r="E39" s="43">
        <v>7623079</v>
      </c>
      <c r="F39" s="43">
        <v>7623079</v>
      </c>
      <c r="G39" s="43">
        <v>7623079</v>
      </c>
      <c r="H39" s="44">
        <f t="shared" si="0"/>
        <v>0</v>
      </c>
    </row>
    <row r="40" spans="1:8" ht="12.75">
      <c r="A40" s="42" t="s">
        <v>774</v>
      </c>
      <c r="B40" s="42">
        <v>3400501</v>
      </c>
      <c r="C40" s="42" t="s">
        <v>1073</v>
      </c>
      <c r="D40" s="43">
        <v>323713</v>
      </c>
      <c r="E40" s="43">
        <v>323713</v>
      </c>
      <c r="F40" s="43">
        <v>323713</v>
      </c>
      <c r="G40" s="43">
        <v>323713</v>
      </c>
      <c r="H40" s="44">
        <f t="shared" si="0"/>
        <v>0</v>
      </c>
    </row>
    <row r="41" spans="1:8" ht="12.75">
      <c r="A41" s="42" t="s">
        <v>774</v>
      </c>
      <c r="B41" s="42">
        <v>3400600</v>
      </c>
      <c r="C41" s="42" t="s">
        <v>1074</v>
      </c>
      <c r="D41" s="43">
        <v>4746396</v>
      </c>
      <c r="E41" s="43">
        <v>4746396</v>
      </c>
      <c r="F41" s="43">
        <v>4746396</v>
      </c>
      <c r="G41" s="43">
        <v>4746396</v>
      </c>
      <c r="H41" s="44">
        <f t="shared" si="0"/>
        <v>0</v>
      </c>
    </row>
    <row r="42" spans="1:8" ht="12.75">
      <c r="A42" s="42" t="s">
        <v>774</v>
      </c>
      <c r="B42" s="42">
        <v>3400601</v>
      </c>
      <c r="C42" s="42" t="s">
        <v>1075</v>
      </c>
      <c r="D42" s="43">
        <v>280236</v>
      </c>
      <c r="E42" s="43">
        <v>280236</v>
      </c>
      <c r="F42" s="43">
        <v>280236</v>
      </c>
      <c r="G42" s="43">
        <v>280236</v>
      </c>
      <c r="H42" s="44">
        <f t="shared" si="0"/>
        <v>0</v>
      </c>
    </row>
    <row r="43" spans="1:8" ht="12.75">
      <c r="A43" s="42" t="s">
        <v>774</v>
      </c>
      <c r="B43" s="42">
        <v>3400700</v>
      </c>
      <c r="C43" s="42" t="s">
        <v>1076</v>
      </c>
      <c r="D43" s="43">
        <v>7810091</v>
      </c>
      <c r="E43" s="43">
        <v>7810091</v>
      </c>
      <c r="F43" s="43">
        <v>7810091</v>
      </c>
      <c r="G43" s="43">
        <v>7810091</v>
      </c>
      <c r="H43" s="44">
        <f t="shared" si="0"/>
        <v>0</v>
      </c>
    </row>
    <row r="44" spans="1:8" ht="12.75">
      <c r="A44" s="42" t="s">
        <v>774</v>
      </c>
      <c r="B44" s="42">
        <v>3400701</v>
      </c>
      <c r="C44" s="42" t="s">
        <v>1077</v>
      </c>
      <c r="D44" s="43">
        <v>406958</v>
      </c>
      <c r="E44" s="43">
        <v>406958</v>
      </c>
      <c r="F44" s="43">
        <v>406958</v>
      </c>
      <c r="G44" s="43">
        <v>406958</v>
      </c>
      <c r="H44" s="44">
        <f t="shared" si="0"/>
        <v>0</v>
      </c>
    </row>
    <row r="45" spans="1:8" ht="12.75">
      <c r="A45" s="42" t="s">
        <v>774</v>
      </c>
      <c r="B45" s="42">
        <v>3400800</v>
      </c>
      <c r="C45" s="42" t="s">
        <v>1078</v>
      </c>
      <c r="D45" s="43">
        <v>6774559</v>
      </c>
      <c r="E45" s="43">
        <v>6774559</v>
      </c>
      <c r="F45" s="43">
        <v>6774559</v>
      </c>
      <c r="G45" s="43">
        <v>6774559</v>
      </c>
      <c r="H45" s="44">
        <f t="shared" si="0"/>
        <v>0</v>
      </c>
    </row>
    <row r="46" spans="1:8" ht="12.75">
      <c r="A46" s="42" t="s">
        <v>774</v>
      </c>
      <c r="B46" s="42">
        <v>3400801</v>
      </c>
      <c r="C46" s="42" t="s">
        <v>1079</v>
      </c>
      <c r="D46" s="43">
        <v>409373</v>
      </c>
      <c r="E46" s="43">
        <v>409373</v>
      </c>
      <c r="F46" s="43">
        <v>409373</v>
      </c>
      <c r="G46" s="43">
        <v>409373</v>
      </c>
      <c r="H46" s="44">
        <f t="shared" si="0"/>
        <v>0</v>
      </c>
    </row>
    <row r="47" spans="1:8" ht="12.75">
      <c r="A47" s="42" t="s">
        <v>774</v>
      </c>
      <c r="B47" s="42">
        <v>3400900</v>
      </c>
      <c r="C47" s="42" t="s">
        <v>1080</v>
      </c>
      <c r="D47" s="43">
        <v>7048574</v>
      </c>
      <c r="E47" s="43">
        <v>7048574</v>
      </c>
      <c r="F47" s="43">
        <v>7048574</v>
      </c>
      <c r="G47" s="43">
        <v>7048574</v>
      </c>
      <c r="H47" s="44">
        <f t="shared" si="0"/>
        <v>0</v>
      </c>
    </row>
    <row r="48" spans="1:8" ht="12.75">
      <c r="A48" s="42" t="s">
        <v>774</v>
      </c>
      <c r="B48" s="42">
        <v>3400901</v>
      </c>
      <c r="C48" s="42" t="s">
        <v>1081</v>
      </c>
      <c r="D48" s="43">
        <v>310779</v>
      </c>
      <c r="E48" s="43">
        <v>310779</v>
      </c>
      <c r="F48" s="43">
        <v>310779</v>
      </c>
      <c r="G48" s="43">
        <v>310779</v>
      </c>
      <c r="H48" s="44">
        <f t="shared" si="0"/>
        <v>0</v>
      </c>
    </row>
    <row r="49" spans="1:8" ht="12.75">
      <c r="A49" s="42" t="s">
        <v>774</v>
      </c>
      <c r="B49" s="42">
        <v>3401000</v>
      </c>
      <c r="C49" s="42" t="s">
        <v>1082</v>
      </c>
      <c r="D49" s="43">
        <v>3445389</v>
      </c>
      <c r="E49" s="43">
        <v>3445389</v>
      </c>
      <c r="F49" s="43">
        <v>3445389</v>
      </c>
      <c r="G49" s="43">
        <v>3445389</v>
      </c>
      <c r="H49" s="44">
        <f t="shared" si="0"/>
        <v>0</v>
      </c>
    </row>
    <row r="50" spans="1:8" ht="12.75">
      <c r="A50" s="42" t="s">
        <v>774</v>
      </c>
      <c r="B50" s="42">
        <v>3401001</v>
      </c>
      <c r="C50" s="42" t="s">
        <v>1083</v>
      </c>
      <c r="D50" s="43">
        <v>265462</v>
      </c>
      <c r="E50" s="43">
        <v>265462</v>
      </c>
      <c r="F50" s="43">
        <v>265462</v>
      </c>
      <c r="G50" s="43">
        <v>265462</v>
      </c>
      <c r="H50" s="44">
        <f t="shared" si="0"/>
        <v>0</v>
      </c>
    </row>
    <row r="51" spans="1:8" ht="12.75">
      <c r="A51" s="42" t="s">
        <v>774</v>
      </c>
      <c r="B51" s="42">
        <v>3401100</v>
      </c>
      <c r="C51" s="42" t="s">
        <v>1084</v>
      </c>
      <c r="D51" s="43">
        <v>3354920</v>
      </c>
      <c r="E51" s="43">
        <v>3354920</v>
      </c>
      <c r="F51" s="43">
        <v>3354920</v>
      </c>
      <c r="G51" s="43">
        <v>3354920</v>
      </c>
      <c r="H51" s="44">
        <f t="shared" si="0"/>
        <v>0</v>
      </c>
    </row>
    <row r="52" spans="1:8" ht="12.75">
      <c r="A52" s="42" t="s">
        <v>774</v>
      </c>
      <c r="B52" s="42">
        <v>3401101</v>
      </c>
      <c r="C52" s="42" t="s">
        <v>1085</v>
      </c>
      <c r="D52" s="43">
        <v>204882</v>
      </c>
      <c r="E52" s="43">
        <v>204882</v>
      </c>
      <c r="F52" s="43">
        <v>204882</v>
      </c>
      <c r="G52" s="43">
        <v>204882</v>
      </c>
      <c r="H52" s="44">
        <f t="shared" si="0"/>
        <v>0</v>
      </c>
    </row>
    <row r="53" spans="1:8" ht="12.75">
      <c r="A53" s="42" t="s">
        <v>774</v>
      </c>
      <c r="B53" s="42">
        <v>3402100</v>
      </c>
      <c r="C53" s="42" t="s">
        <v>859</v>
      </c>
      <c r="D53" s="43">
        <v>1580958</v>
      </c>
      <c r="E53" s="43">
        <v>1580958</v>
      </c>
      <c r="F53" s="43">
        <v>1580958</v>
      </c>
      <c r="G53" s="43">
        <v>1580958</v>
      </c>
      <c r="H53" s="44">
        <f t="shared" si="0"/>
        <v>0</v>
      </c>
    </row>
    <row r="54" spans="1:8" ht="12.75">
      <c r="A54" s="42" t="s">
        <v>774</v>
      </c>
      <c r="B54" s="42">
        <v>3408908</v>
      </c>
      <c r="C54" s="42" t="s">
        <v>1086</v>
      </c>
      <c r="D54" s="43">
        <v>1253440</v>
      </c>
      <c r="E54" s="43">
        <v>1253440</v>
      </c>
      <c r="F54" s="43">
        <v>1253440</v>
      </c>
      <c r="G54" s="43">
        <v>1254371</v>
      </c>
      <c r="H54" s="44">
        <f t="shared" si="0"/>
        <v>0.0007427559356650498</v>
      </c>
    </row>
    <row r="55" spans="1:8" ht="12.75">
      <c r="A55" s="42" t="s">
        <v>783</v>
      </c>
      <c r="B55" s="42">
        <v>4111000</v>
      </c>
      <c r="C55" s="42" t="s">
        <v>1087</v>
      </c>
      <c r="D55" s="43">
        <v>4952646</v>
      </c>
      <c r="E55" s="43">
        <v>4605961</v>
      </c>
      <c r="F55" s="43">
        <v>4605961</v>
      </c>
      <c r="G55" s="43">
        <v>4380961</v>
      </c>
      <c r="H55" s="44">
        <f t="shared" si="0"/>
        <v>-0.04884974058616649</v>
      </c>
    </row>
    <row r="56" spans="1:8" ht="12.75">
      <c r="A56" s="42" t="s">
        <v>783</v>
      </c>
      <c r="B56" s="42">
        <v>4111005</v>
      </c>
      <c r="C56" s="42" t="s">
        <v>1089</v>
      </c>
      <c r="D56" s="43">
        <v>243564</v>
      </c>
      <c r="E56" s="43">
        <v>243564</v>
      </c>
      <c r="F56" s="43">
        <v>243564</v>
      </c>
      <c r="G56" s="43">
        <v>243564</v>
      </c>
      <c r="H56" s="44">
        <f t="shared" si="0"/>
        <v>0</v>
      </c>
    </row>
    <row r="57" spans="1:8" ht="12.75">
      <c r="A57" s="42" t="s">
        <v>793</v>
      </c>
      <c r="B57" s="42">
        <v>5110000</v>
      </c>
      <c r="C57" s="42" t="s">
        <v>1090</v>
      </c>
      <c r="D57" s="43">
        <v>6355331</v>
      </c>
      <c r="E57" s="43">
        <v>6355331</v>
      </c>
      <c r="F57" s="43">
        <v>6164671</v>
      </c>
      <c r="G57" s="43">
        <v>5827053</v>
      </c>
      <c r="H57" s="44">
        <f t="shared" si="0"/>
        <v>-0.08312360127269532</v>
      </c>
    </row>
    <row r="58" spans="1:8" ht="12.75">
      <c r="A58" s="42" t="s">
        <v>793</v>
      </c>
      <c r="B58" s="42">
        <v>5110001</v>
      </c>
      <c r="C58" s="42" t="s">
        <v>1091</v>
      </c>
      <c r="D58" s="43">
        <v>30000</v>
      </c>
      <c r="E58" s="43">
        <v>30000</v>
      </c>
      <c r="F58" s="43">
        <v>30000</v>
      </c>
      <c r="G58" s="43">
        <v>30000</v>
      </c>
      <c r="H58" s="44">
        <f t="shared" si="0"/>
        <v>0</v>
      </c>
    </row>
    <row r="59" spans="1:8" ht="12.75">
      <c r="A59" s="42" t="s">
        <v>793</v>
      </c>
      <c r="B59" s="42">
        <v>5110200</v>
      </c>
      <c r="C59" s="42" t="s">
        <v>1092</v>
      </c>
      <c r="D59" s="43">
        <v>389815</v>
      </c>
      <c r="E59" s="43">
        <v>389815</v>
      </c>
      <c r="F59" s="43">
        <v>378121</v>
      </c>
      <c r="G59" s="43">
        <v>378121</v>
      </c>
      <c r="H59" s="44">
        <f t="shared" si="0"/>
        <v>-0.029998845606249117</v>
      </c>
    </row>
    <row r="60" spans="1:8" ht="12.75">
      <c r="A60" s="42" t="s">
        <v>793</v>
      </c>
      <c r="B60" s="42">
        <v>5110230</v>
      </c>
      <c r="C60" s="42" t="s">
        <v>1093</v>
      </c>
      <c r="D60" s="43">
        <v>37337</v>
      </c>
      <c r="E60" s="43">
        <v>37337</v>
      </c>
      <c r="F60" s="43">
        <v>36217</v>
      </c>
      <c r="G60" s="43">
        <v>37337</v>
      </c>
      <c r="H60" s="44">
        <f t="shared" si="0"/>
        <v>0</v>
      </c>
    </row>
    <row r="61" spans="1:8" ht="12.75">
      <c r="A61" s="42" t="s">
        <v>793</v>
      </c>
      <c r="B61" s="42">
        <v>5110250</v>
      </c>
      <c r="C61" s="42" t="s">
        <v>1094</v>
      </c>
      <c r="D61" s="43">
        <v>310478</v>
      </c>
      <c r="E61" s="43">
        <v>310478</v>
      </c>
      <c r="F61" s="43">
        <v>296521</v>
      </c>
      <c r="G61" s="43">
        <v>320731</v>
      </c>
      <c r="H61" s="44">
        <f t="shared" si="0"/>
        <v>0.03302327379073557</v>
      </c>
    </row>
    <row r="62" spans="1:8" ht="12.75">
      <c r="A62" s="42" t="s">
        <v>793</v>
      </c>
      <c r="B62" s="42">
        <v>5110260</v>
      </c>
      <c r="C62" s="42" t="s">
        <v>1095</v>
      </c>
      <c r="D62" s="43">
        <v>251220</v>
      </c>
      <c r="E62" s="43">
        <v>251221</v>
      </c>
      <c r="F62" s="43">
        <v>243684</v>
      </c>
      <c r="G62" s="43">
        <v>243684</v>
      </c>
      <c r="H62" s="44">
        <f t="shared" si="0"/>
        <v>-0.030001472806811532</v>
      </c>
    </row>
    <row r="63" spans="1:8" ht="12.75">
      <c r="A63" s="42" t="s">
        <v>793</v>
      </c>
      <c r="B63" s="42">
        <v>5110270</v>
      </c>
      <c r="C63" s="42" t="s">
        <v>1096</v>
      </c>
      <c r="D63" s="43">
        <v>2128358</v>
      </c>
      <c r="E63" s="43">
        <v>2367338</v>
      </c>
      <c r="F63" s="43">
        <v>294480</v>
      </c>
      <c r="G63" s="43">
        <v>621750</v>
      </c>
      <c r="H63" s="44">
        <f t="shared" si="0"/>
        <v>-0.7373632324577225</v>
      </c>
    </row>
    <row r="64" spans="1:8" ht="12.75">
      <c r="A64" s="42" t="s">
        <v>793</v>
      </c>
      <c r="B64" s="42">
        <v>5110420</v>
      </c>
      <c r="C64" s="42" t="s">
        <v>1097</v>
      </c>
      <c r="D64" s="43">
        <v>145308</v>
      </c>
      <c r="E64" s="43">
        <v>145308</v>
      </c>
      <c r="F64" s="43">
        <v>180075</v>
      </c>
      <c r="G64" s="43">
        <v>145308</v>
      </c>
      <c r="H64" s="44">
        <f t="shared" si="0"/>
        <v>0</v>
      </c>
    </row>
    <row r="65" spans="1:8" ht="12.75">
      <c r="A65" s="42" t="s">
        <v>793</v>
      </c>
      <c r="B65" s="42">
        <v>5170000</v>
      </c>
      <c r="C65" s="42" t="s">
        <v>1098</v>
      </c>
      <c r="D65" s="43">
        <v>800000</v>
      </c>
      <c r="E65" s="43">
        <v>800000</v>
      </c>
      <c r="F65" s="43">
        <v>776000</v>
      </c>
      <c r="G65" s="43">
        <v>777386</v>
      </c>
      <c r="H65" s="44">
        <f t="shared" si="0"/>
        <v>-0.0282675</v>
      </c>
    </row>
    <row r="66" spans="1:8" ht="12.75">
      <c r="A66" s="42" t="s">
        <v>793</v>
      </c>
      <c r="B66" s="42">
        <v>5210000</v>
      </c>
      <c r="C66" s="42" t="s">
        <v>1099</v>
      </c>
      <c r="D66" s="43">
        <v>3179907</v>
      </c>
      <c r="E66" s="43">
        <v>3182175</v>
      </c>
      <c r="F66" s="43">
        <v>7642958</v>
      </c>
      <c r="G66" s="43">
        <v>7749312</v>
      </c>
      <c r="H66" s="44">
        <f t="shared" si="0"/>
        <v>1.435224964057602</v>
      </c>
    </row>
    <row r="67" spans="1:8" ht="12.75">
      <c r="A67" s="42" t="s">
        <v>793</v>
      </c>
      <c r="B67" s="42">
        <v>5210001</v>
      </c>
      <c r="C67" s="42" t="s">
        <v>1100</v>
      </c>
      <c r="D67" s="43">
        <v>3809248</v>
      </c>
      <c r="E67" s="43">
        <v>3809248</v>
      </c>
      <c r="F67" s="43">
        <v>5884747</v>
      </c>
      <c r="G67" s="43">
        <v>5622895</v>
      </c>
      <c r="H67" s="44">
        <f aca="true" t="shared" si="1" ref="H67:H130">+(G67-E67)/E67</f>
        <v>0.47611680835692505</v>
      </c>
    </row>
    <row r="68" spans="1:8" ht="12.75">
      <c r="A68" s="42" t="s">
        <v>793</v>
      </c>
      <c r="B68" s="42">
        <v>5210005</v>
      </c>
      <c r="C68" s="42" t="s">
        <v>1101</v>
      </c>
      <c r="D68" s="45"/>
      <c r="E68" s="43">
        <v>5396390</v>
      </c>
      <c r="F68" s="43">
        <v>0</v>
      </c>
      <c r="G68" s="45"/>
      <c r="H68" s="44">
        <f t="shared" si="1"/>
        <v>-1</v>
      </c>
    </row>
    <row r="69" spans="1:8" ht="12.75">
      <c r="A69" s="42" t="s">
        <v>793</v>
      </c>
      <c r="B69" s="42">
        <v>5240000</v>
      </c>
      <c r="C69" s="42" t="s">
        <v>1102</v>
      </c>
      <c r="D69" s="43">
        <v>271871</v>
      </c>
      <c r="E69" s="43">
        <v>271871</v>
      </c>
      <c r="F69" s="43">
        <v>1428657</v>
      </c>
      <c r="G69" s="43">
        <v>1257044</v>
      </c>
      <c r="H69" s="44">
        <f t="shared" si="1"/>
        <v>3.623678141471507</v>
      </c>
    </row>
    <row r="70" spans="1:8" ht="12.75">
      <c r="A70" s="42" t="s">
        <v>793</v>
      </c>
      <c r="B70" s="42">
        <v>5260100</v>
      </c>
      <c r="C70" s="42" t="s">
        <v>1103</v>
      </c>
      <c r="D70" s="43">
        <v>750000</v>
      </c>
      <c r="E70" s="43">
        <v>750000</v>
      </c>
      <c r="F70" s="43">
        <v>727500</v>
      </c>
      <c r="G70" s="43">
        <v>750000</v>
      </c>
      <c r="H70" s="44">
        <f t="shared" si="1"/>
        <v>0</v>
      </c>
    </row>
    <row r="71" spans="1:8" ht="12.75">
      <c r="A71" s="42" t="s">
        <v>793</v>
      </c>
      <c r="B71" s="42">
        <v>5270100</v>
      </c>
      <c r="C71" s="42" t="s">
        <v>1104</v>
      </c>
      <c r="D71" s="43">
        <v>11018</v>
      </c>
      <c r="E71" s="43">
        <v>11018</v>
      </c>
      <c r="F71" s="43">
        <v>10687</v>
      </c>
      <c r="G71" s="43">
        <v>10545</v>
      </c>
      <c r="H71" s="44">
        <f t="shared" si="1"/>
        <v>-0.04292975131602832</v>
      </c>
    </row>
    <row r="72" spans="1:8" ht="12.75">
      <c r="A72" s="42" t="s">
        <v>793</v>
      </c>
      <c r="B72" s="42">
        <v>5280100</v>
      </c>
      <c r="C72" s="42" t="s">
        <v>1105</v>
      </c>
      <c r="D72" s="43">
        <v>35119</v>
      </c>
      <c r="E72" s="43">
        <v>35119</v>
      </c>
      <c r="F72" s="43">
        <v>34065</v>
      </c>
      <c r="G72" s="45"/>
      <c r="H72" s="44">
        <f t="shared" si="1"/>
        <v>-1</v>
      </c>
    </row>
    <row r="73" spans="1:8" ht="12.75">
      <c r="A73" s="42" t="s">
        <v>793</v>
      </c>
      <c r="B73" s="42">
        <v>5400900</v>
      </c>
      <c r="C73" s="42" t="s">
        <v>1106</v>
      </c>
      <c r="D73" s="43">
        <v>1103998</v>
      </c>
      <c r="E73" s="43">
        <v>1103998</v>
      </c>
      <c r="F73" s="43">
        <v>1068032</v>
      </c>
      <c r="G73" s="43">
        <v>1068032</v>
      </c>
      <c r="H73" s="44">
        <f t="shared" si="1"/>
        <v>-0.032577957568763714</v>
      </c>
    </row>
    <row r="74" spans="1:8" ht="12.75">
      <c r="A74" s="42" t="s">
        <v>793</v>
      </c>
      <c r="B74" s="42">
        <v>5401000</v>
      </c>
      <c r="C74" s="42" t="s">
        <v>1107</v>
      </c>
      <c r="D74" s="43">
        <v>2933894</v>
      </c>
      <c r="E74" s="43">
        <v>2933894</v>
      </c>
      <c r="F74" s="43">
        <v>2845877</v>
      </c>
      <c r="G74" s="43">
        <v>2827757</v>
      </c>
      <c r="H74" s="44">
        <f t="shared" si="1"/>
        <v>-0.03617615360336808</v>
      </c>
    </row>
    <row r="75" spans="1:8" ht="12.75">
      <c r="A75" s="42" t="s">
        <v>793</v>
      </c>
      <c r="B75" s="42">
        <v>5401100</v>
      </c>
      <c r="C75" s="42" t="s">
        <v>1108</v>
      </c>
      <c r="D75" s="43">
        <v>487561</v>
      </c>
      <c r="E75" s="43">
        <v>487561</v>
      </c>
      <c r="F75" s="43">
        <v>472934</v>
      </c>
      <c r="G75" s="43">
        <v>463402</v>
      </c>
      <c r="H75" s="44">
        <f t="shared" si="1"/>
        <v>-0.04955072288390581</v>
      </c>
    </row>
    <row r="76" spans="1:8" ht="12.75">
      <c r="A76" s="42" t="s">
        <v>793</v>
      </c>
      <c r="B76" s="42">
        <v>5401200</v>
      </c>
      <c r="C76" s="42" t="s">
        <v>1109</v>
      </c>
      <c r="D76" s="43">
        <v>1827990</v>
      </c>
      <c r="E76" s="43">
        <v>1827990</v>
      </c>
      <c r="F76" s="43">
        <v>1773075</v>
      </c>
      <c r="G76" s="43">
        <v>1693918</v>
      </c>
      <c r="H76" s="44">
        <f t="shared" si="1"/>
        <v>-0.07334394608285603</v>
      </c>
    </row>
    <row r="77" spans="1:8" ht="12.75">
      <c r="A77" s="42" t="s">
        <v>793</v>
      </c>
      <c r="B77" s="42">
        <v>5401300</v>
      </c>
      <c r="C77" s="42" t="s">
        <v>0</v>
      </c>
      <c r="D77" s="43">
        <v>511582</v>
      </c>
      <c r="E77" s="43">
        <v>511582</v>
      </c>
      <c r="F77" s="43">
        <v>496235</v>
      </c>
      <c r="G77" s="43">
        <v>491858</v>
      </c>
      <c r="H77" s="44">
        <f t="shared" si="1"/>
        <v>-0.038554913972735555</v>
      </c>
    </row>
    <row r="78" spans="1:8" ht="12.75">
      <c r="A78" s="42" t="s">
        <v>793</v>
      </c>
      <c r="B78" s="42">
        <v>5401400</v>
      </c>
      <c r="C78" s="42" t="s">
        <v>1</v>
      </c>
      <c r="D78" s="43">
        <v>1208477</v>
      </c>
      <c r="E78" s="43">
        <v>1208477</v>
      </c>
      <c r="F78" s="43">
        <v>1172223</v>
      </c>
      <c r="G78" s="43">
        <v>1008278</v>
      </c>
      <c r="H78" s="44">
        <f t="shared" si="1"/>
        <v>-0.16566223436606572</v>
      </c>
    </row>
    <row r="79" spans="1:8" ht="12.75">
      <c r="A79" s="42" t="s">
        <v>793</v>
      </c>
      <c r="B79" s="42">
        <v>5401500</v>
      </c>
      <c r="C79" s="42" t="s">
        <v>2</v>
      </c>
      <c r="D79" s="43">
        <v>3128511</v>
      </c>
      <c r="E79" s="43">
        <v>3128511</v>
      </c>
      <c r="F79" s="43">
        <v>3034656</v>
      </c>
      <c r="G79" s="43">
        <v>2963930</v>
      </c>
      <c r="H79" s="44">
        <f t="shared" si="1"/>
        <v>-0.05260681519099661</v>
      </c>
    </row>
    <row r="80" spans="1:8" ht="12.75">
      <c r="A80" s="42" t="s">
        <v>793</v>
      </c>
      <c r="B80" s="42">
        <v>5401600</v>
      </c>
      <c r="C80" s="42" t="s">
        <v>3</v>
      </c>
      <c r="D80" s="43">
        <v>278586</v>
      </c>
      <c r="E80" s="43">
        <v>278586</v>
      </c>
      <c r="F80" s="43">
        <v>269217</v>
      </c>
      <c r="G80" s="43">
        <v>258124</v>
      </c>
      <c r="H80" s="44">
        <f t="shared" si="1"/>
        <v>-0.07344949135993913</v>
      </c>
    </row>
    <row r="81" spans="1:8" ht="12.75">
      <c r="A81" s="42" t="s">
        <v>793</v>
      </c>
      <c r="B81" s="42">
        <v>5401700</v>
      </c>
      <c r="C81" s="42" t="s">
        <v>4</v>
      </c>
      <c r="D81" s="43">
        <v>474287</v>
      </c>
      <c r="E81" s="43">
        <v>474287</v>
      </c>
      <c r="F81" s="43">
        <v>460058</v>
      </c>
      <c r="G81" s="43">
        <v>430612</v>
      </c>
      <c r="H81" s="44">
        <f t="shared" si="1"/>
        <v>-0.09208559374387239</v>
      </c>
    </row>
    <row r="82" spans="1:8" ht="12.75">
      <c r="A82" s="42" t="s">
        <v>793</v>
      </c>
      <c r="B82" s="42">
        <v>5401800</v>
      </c>
      <c r="C82" s="42" t="s">
        <v>5</v>
      </c>
      <c r="D82" s="43">
        <v>234535</v>
      </c>
      <c r="E82" s="43">
        <v>234535</v>
      </c>
      <c r="F82" s="43">
        <v>227499</v>
      </c>
      <c r="G82" s="43">
        <v>215166</v>
      </c>
      <c r="H82" s="44">
        <f t="shared" si="1"/>
        <v>-0.08258468885241009</v>
      </c>
    </row>
    <row r="83" spans="1:8" ht="12.75">
      <c r="A83" s="42" t="s">
        <v>793</v>
      </c>
      <c r="B83" s="42">
        <v>5401900</v>
      </c>
      <c r="C83" s="42" t="s">
        <v>6</v>
      </c>
      <c r="D83" s="43">
        <v>1950823</v>
      </c>
      <c r="E83" s="43">
        <v>1950823</v>
      </c>
      <c r="F83" s="43">
        <v>1892298</v>
      </c>
      <c r="G83" s="43">
        <v>1777527</v>
      </c>
      <c r="H83" s="44">
        <f t="shared" si="1"/>
        <v>-0.08883225182397378</v>
      </c>
    </row>
    <row r="84" spans="1:8" ht="12.75">
      <c r="A84" s="42" t="s">
        <v>793</v>
      </c>
      <c r="B84" s="42">
        <v>5402000</v>
      </c>
      <c r="C84" s="42" t="s">
        <v>7</v>
      </c>
      <c r="D84" s="43">
        <v>726432</v>
      </c>
      <c r="E84" s="43">
        <v>726432</v>
      </c>
      <c r="F84" s="43">
        <v>700719</v>
      </c>
      <c r="G84" s="43">
        <v>672325</v>
      </c>
      <c r="H84" s="44">
        <f t="shared" si="1"/>
        <v>-0.07448322761111845</v>
      </c>
    </row>
    <row r="85" spans="1:8" ht="12.75">
      <c r="A85" s="42" t="s">
        <v>793</v>
      </c>
      <c r="B85" s="42">
        <v>5402100</v>
      </c>
      <c r="C85" s="42" t="s">
        <v>8</v>
      </c>
      <c r="D85" s="43">
        <v>2345612</v>
      </c>
      <c r="E85" s="43">
        <v>2345612</v>
      </c>
      <c r="F85" s="43">
        <v>2273694</v>
      </c>
      <c r="G85" s="43">
        <v>2252471</v>
      </c>
      <c r="H85" s="44">
        <f t="shared" si="1"/>
        <v>-0.0397086133597543</v>
      </c>
    </row>
    <row r="86" spans="1:8" ht="12.75">
      <c r="A86" s="42" t="s">
        <v>798</v>
      </c>
      <c r="B86" s="42">
        <v>6100000</v>
      </c>
      <c r="C86" s="42" t="s">
        <v>863</v>
      </c>
      <c r="D86" s="43">
        <v>9599373</v>
      </c>
      <c r="E86" s="43">
        <v>9299187</v>
      </c>
      <c r="F86" s="43">
        <v>9320211</v>
      </c>
      <c r="G86" s="43">
        <v>10070211</v>
      </c>
      <c r="H86" s="44">
        <f t="shared" si="1"/>
        <v>0.08291305465735875</v>
      </c>
    </row>
    <row r="87" spans="1:8" ht="12.75">
      <c r="A87" s="42" t="s">
        <v>798</v>
      </c>
      <c r="B87" s="42">
        <v>6100050</v>
      </c>
      <c r="C87" s="42" t="s">
        <v>9</v>
      </c>
      <c r="D87" s="43">
        <v>2057305</v>
      </c>
      <c r="E87" s="43">
        <v>2057305</v>
      </c>
      <c r="F87" s="43">
        <v>1993336</v>
      </c>
      <c r="G87" s="43">
        <v>1993336</v>
      </c>
      <c r="H87" s="44">
        <f t="shared" si="1"/>
        <v>-0.031093590887107163</v>
      </c>
    </row>
    <row r="88" spans="1:8" ht="12.75">
      <c r="A88" s="42" t="s">
        <v>798</v>
      </c>
      <c r="B88" s="42">
        <v>6100060</v>
      </c>
      <c r="C88" s="42" t="s">
        <v>10</v>
      </c>
      <c r="D88" s="45"/>
      <c r="E88" s="43">
        <v>0</v>
      </c>
      <c r="F88" s="43">
        <v>0</v>
      </c>
      <c r="G88" s="43">
        <v>200000</v>
      </c>
      <c r="H88" s="44" t="e">
        <f t="shared" si="1"/>
        <v>#DIV/0!</v>
      </c>
    </row>
    <row r="89" spans="1:8" ht="12.75">
      <c r="A89" s="42" t="s">
        <v>798</v>
      </c>
      <c r="B89" s="42">
        <v>6100140</v>
      </c>
      <c r="C89" s="42" t="s">
        <v>11</v>
      </c>
      <c r="D89" s="43">
        <v>22250</v>
      </c>
      <c r="E89" s="43">
        <v>22250</v>
      </c>
      <c r="F89" s="43">
        <v>21582</v>
      </c>
      <c r="G89" s="43">
        <v>22250</v>
      </c>
      <c r="H89" s="44">
        <f t="shared" si="1"/>
        <v>0</v>
      </c>
    </row>
    <row r="90" spans="1:8" ht="12.75">
      <c r="A90" s="42" t="s">
        <v>798</v>
      </c>
      <c r="B90" s="42">
        <v>6102000</v>
      </c>
      <c r="C90" s="42" t="s">
        <v>12</v>
      </c>
      <c r="D90" s="43">
        <v>3155604</v>
      </c>
      <c r="E90" s="43">
        <v>3155604</v>
      </c>
      <c r="F90" s="43">
        <v>3155604</v>
      </c>
      <c r="G90" s="43">
        <v>3155604</v>
      </c>
      <c r="H90" s="44">
        <f t="shared" si="1"/>
        <v>0</v>
      </c>
    </row>
    <row r="91" spans="1:8" ht="12.75">
      <c r="A91" s="42" t="s">
        <v>798</v>
      </c>
      <c r="B91" s="42">
        <v>6111000</v>
      </c>
      <c r="C91" s="42" t="s">
        <v>13</v>
      </c>
      <c r="D91" s="43">
        <v>44500</v>
      </c>
      <c r="E91" s="43">
        <v>44500</v>
      </c>
      <c r="F91" s="43">
        <v>44500</v>
      </c>
      <c r="G91" s="43">
        <v>44500</v>
      </c>
      <c r="H91" s="44">
        <f t="shared" si="1"/>
        <v>0</v>
      </c>
    </row>
    <row r="92" spans="1:8" ht="12.75">
      <c r="A92" s="42" t="s">
        <v>798</v>
      </c>
      <c r="B92" s="42">
        <v>6120105</v>
      </c>
      <c r="C92" s="42" t="s">
        <v>15</v>
      </c>
      <c r="D92" s="43">
        <v>0</v>
      </c>
      <c r="E92" s="43">
        <v>300000</v>
      </c>
      <c r="F92" s="43">
        <v>100000</v>
      </c>
      <c r="G92" s="43">
        <v>100000</v>
      </c>
      <c r="H92" s="44">
        <f t="shared" si="1"/>
        <v>-0.6666666666666666</v>
      </c>
    </row>
    <row r="93" spans="1:8" ht="12.75">
      <c r="A93" s="42" t="s">
        <v>798</v>
      </c>
      <c r="B93" s="42">
        <v>6400000</v>
      </c>
      <c r="C93" s="42" t="s">
        <v>865</v>
      </c>
      <c r="D93" s="43">
        <v>77172416</v>
      </c>
      <c r="E93" s="43">
        <v>77172416</v>
      </c>
      <c r="F93" s="43">
        <v>77172416</v>
      </c>
      <c r="G93" s="43">
        <v>76707174</v>
      </c>
      <c r="H93" s="44">
        <f t="shared" si="1"/>
        <v>-0.006028604832068495</v>
      </c>
    </row>
    <row r="94" spans="1:8" ht="12.75">
      <c r="A94" s="42" t="s">
        <v>798</v>
      </c>
      <c r="B94" s="42">
        <v>6400005</v>
      </c>
      <c r="C94" s="42" t="s">
        <v>16</v>
      </c>
      <c r="D94" s="43">
        <v>2875484</v>
      </c>
      <c r="E94" s="43">
        <v>2875484</v>
      </c>
      <c r="F94" s="43">
        <v>2875484</v>
      </c>
      <c r="G94" s="43">
        <v>2715484</v>
      </c>
      <c r="H94" s="44">
        <f t="shared" si="1"/>
        <v>-0.05564280656752046</v>
      </c>
    </row>
    <row r="95" spans="1:8" ht="12.75">
      <c r="A95" s="42" t="s">
        <v>798</v>
      </c>
      <c r="B95" s="42">
        <v>6400010</v>
      </c>
      <c r="C95" s="42" t="s">
        <v>17</v>
      </c>
      <c r="D95" s="43">
        <v>2000000</v>
      </c>
      <c r="E95" s="43">
        <v>2000000</v>
      </c>
      <c r="F95" s="43">
        <v>2000000</v>
      </c>
      <c r="G95" s="43">
        <v>2000000</v>
      </c>
      <c r="H95" s="44">
        <f t="shared" si="1"/>
        <v>0</v>
      </c>
    </row>
    <row r="96" spans="1:8" ht="12.75">
      <c r="A96" s="42" t="s">
        <v>798</v>
      </c>
      <c r="B96" s="42">
        <v>6400096</v>
      </c>
      <c r="C96" s="42" t="s">
        <v>18</v>
      </c>
      <c r="D96" s="43">
        <v>355945</v>
      </c>
      <c r="E96" s="43">
        <v>355945</v>
      </c>
      <c r="F96" s="43">
        <v>355945</v>
      </c>
      <c r="G96" s="43">
        <v>355945</v>
      </c>
      <c r="H96" s="44">
        <f t="shared" si="1"/>
        <v>0</v>
      </c>
    </row>
    <row r="97" spans="1:8" ht="12.75">
      <c r="A97" s="42" t="s">
        <v>798</v>
      </c>
      <c r="B97" s="42">
        <v>6400300</v>
      </c>
      <c r="C97" s="42" t="s">
        <v>867</v>
      </c>
      <c r="D97" s="43">
        <v>9692945</v>
      </c>
      <c r="E97" s="43">
        <v>9692945</v>
      </c>
      <c r="F97" s="43">
        <v>6401407</v>
      </c>
      <c r="G97" s="43">
        <v>6098766</v>
      </c>
      <c r="H97" s="44">
        <f t="shared" si="1"/>
        <v>-0.3708036102546749</v>
      </c>
    </row>
    <row r="98" spans="1:8" ht="12.75">
      <c r="A98" s="42" t="s">
        <v>798</v>
      </c>
      <c r="B98" s="42">
        <v>6990015</v>
      </c>
      <c r="C98" s="42" t="s">
        <v>21</v>
      </c>
      <c r="D98" s="43">
        <v>1804013573</v>
      </c>
      <c r="E98" s="43">
        <v>1804013573</v>
      </c>
      <c r="F98" s="43">
        <v>1630396000</v>
      </c>
      <c r="G98" s="43">
        <v>1629810807</v>
      </c>
      <c r="H98" s="44">
        <f t="shared" si="1"/>
        <v>-0.09656399963239079</v>
      </c>
    </row>
    <row r="99" spans="1:8" ht="12.75">
      <c r="A99" s="42" t="s">
        <v>798</v>
      </c>
      <c r="B99" s="42">
        <v>6990016</v>
      </c>
      <c r="C99" s="42" t="s">
        <v>23</v>
      </c>
      <c r="D99" s="43">
        <v>11003731</v>
      </c>
      <c r="E99" s="43">
        <v>11003731</v>
      </c>
      <c r="F99" s="43">
        <v>39979615</v>
      </c>
      <c r="G99" s="43">
        <v>39979615</v>
      </c>
      <c r="H99" s="44">
        <f t="shared" si="1"/>
        <v>2.633278112669239</v>
      </c>
    </row>
    <row r="100" spans="1:8" ht="12.75">
      <c r="A100" s="42" t="s">
        <v>798</v>
      </c>
      <c r="B100" s="42">
        <v>6992004</v>
      </c>
      <c r="C100" s="42" t="s">
        <v>25</v>
      </c>
      <c r="D100" s="43">
        <v>91719000</v>
      </c>
      <c r="E100" s="43">
        <v>91719000</v>
      </c>
      <c r="F100" s="43">
        <v>90085000</v>
      </c>
      <c r="G100" s="43">
        <v>90085000</v>
      </c>
      <c r="H100" s="44">
        <f t="shared" si="1"/>
        <v>-0.017815283638068447</v>
      </c>
    </row>
    <row r="101" spans="1:8" ht="12.75">
      <c r="A101" s="42" t="s">
        <v>798</v>
      </c>
      <c r="B101" s="42">
        <v>6999100</v>
      </c>
      <c r="C101" s="42" t="s">
        <v>27</v>
      </c>
      <c r="D101" s="43">
        <v>52104529</v>
      </c>
      <c r="E101" s="43">
        <v>28431384</v>
      </c>
      <c r="F101" s="43">
        <v>66791391</v>
      </c>
      <c r="G101" s="43">
        <v>66818890</v>
      </c>
      <c r="H101" s="44">
        <f t="shared" si="1"/>
        <v>1.3501807017203242</v>
      </c>
    </row>
    <row r="102" spans="1:8" ht="12.75">
      <c r="A102" s="42" t="s">
        <v>798</v>
      </c>
      <c r="B102" s="42">
        <v>6999101</v>
      </c>
      <c r="C102" s="42" t="s">
        <v>29</v>
      </c>
      <c r="D102" s="43">
        <v>36694000</v>
      </c>
      <c r="E102" s="43">
        <v>36694000</v>
      </c>
      <c r="F102" s="43">
        <v>35845000</v>
      </c>
      <c r="G102" s="43">
        <v>35845000</v>
      </c>
      <c r="H102" s="44">
        <f t="shared" si="1"/>
        <v>-0.0231372976508421</v>
      </c>
    </row>
    <row r="103" spans="1:8" ht="12.75">
      <c r="A103" s="42" t="s">
        <v>795</v>
      </c>
      <c r="B103" s="42">
        <v>7100000</v>
      </c>
      <c r="C103" s="42" t="s">
        <v>30</v>
      </c>
      <c r="D103" s="43">
        <v>15137016</v>
      </c>
      <c r="E103" s="43">
        <v>14078667</v>
      </c>
      <c r="F103" s="43">
        <v>14698561</v>
      </c>
      <c r="G103" s="43">
        <v>14698561</v>
      </c>
      <c r="H103" s="44">
        <f t="shared" si="1"/>
        <v>0.0440307310344083</v>
      </c>
    </row>
    <row r="104" spans="1:8" ht="12.75">
      <c r="A104" s="42" t="s">
        <v>795</v>
      </c>
      <c r="B104" s="42">
        <v>7100100</v>
      </c>
      <c r="C104" s="42" t="s">
        <v>31</v>
      </c>
      <c r="D104" s="43">
        <v>391384</v>
      </c>
      <c r="E104" s="43">
        <v>318739</v>
      </c>
      <c r="F104" s="43">
        <v>379642</v>
      </c>
      <c r="G104" s="43">
        <v>379643</v>
      </c>
      <c r="H104" s="44">
        <f t="shared" si="1"/>
        <v>0.19107796661218113</v>
      </c>
    </row>
    <row r="105" spans="1:8" ht="12.75">
      <c r="A105" s="42" t="s">
        <v>795</v>
      </c>
      <c r="B105" s="42">
        <v>7100200</v>
      </c>
      <c r="C105" s="42" t="s">
        <v>32</v>
      </c>
      <c r="D105" s="43">
        <v>1647654</v>
      </c>
      <c r="E105" s="43">
        <v>1573516</v>
      </c>
      <c r="F105" s="43">
        <v>1812419</v>
      </c>
      <c r="G105" s="43">
        <v>1812420</v>
      </c>
      <c r="H105" s="44">
        <f t="shared" si="1"/>
        <v>0.15182813520803093</v>
      </c>
    </row>
    <row r="106" spans="1:8" ht="12.75">
      <c r="A106" s="42" t="s">
        <v>795</v>
      </c>
      <c r="B106" s="42">
        <v>7100225</v>
      </c>
      <c r="C106" s="42" t="s">
        <v>33</v>
      </c>
      <c r="D106" s="43">
        <v>790702</v>
      </c>
      <c r="E106" s="43">
        <v>738160</v>
      </c>
      <c r="F106" s="43">
        <v>897829</v>
      </c>
      <c r="G106" s="43">
        <v>897829</v>
      </c>
      <c r="H106" s="44">
        <f t="shared" si="1"/>
        <v>0.21630676276146094</v>
      </c>
    </row>
    <row r="107" spans="1:8" ht="12.75">
      <c r="A107" s="42" t="s">
        <v>762</v>
      </c>
      <c r="B107" s="42">
        <v>8100000</v>
      </c>
      <c r="C107" s="42" t="s">
        <v>34</v>
      </c>
      <c r="D107" s="43">
        <v>23452981</v>
      </c>
      <c r="E107" s="43">
        <v>22934606</v>
      </c>
      <c r="F107" s="43">
        <v>22787339</v>
      </c>
      <c r="G107" s="43">
        <v>22721716</v>
      </c>
      <c r="H107" s="44">
        <f t="shared" si="1"/>
        <v>-0.00928247906242645</v>
      </c>
    </row>
    <row r="108" spans="1:8" ht="12.75">
      <c r="A108" s="42" t="s">
        <v>762</v>
      </c>
      <c r="B108" s="42">
        <v>8100004</v>
      </c>
      <c r="C108" s="42" t="s">
        <v>35</v>
      </c>
      <c r="D108" s="43">
        <v>2188340</v>
      </c>
      <c r="E108" s="43">
        <v>2188340</v>
      </c>
      <c r="F108" s="43">
        <v>2188340</v>
      </c>
      <c r="G108" s="43">
        <v>2188340</v>
      </c>
      <c r="H108" s="44">
        <f t="shared" si="1"/>
        <v>0</v>
      </c>
    </row>
    <row r="109" spans="1:8" ht="12.75">
      <c r="A109" s="42" t="s">
        <v>762</v>
      </c>
      <c r="B109" s="42">
        <v>8100007</v>
      </c>
      <c r="C109" s="42" t="s">
        <v>36</v>
      </c>
      <c r="D109" s="43">
        <v>463869</v>
      </c>
      <c r="E109" s="43">
        <v>440676</v>
      </c>
      <c r="F109" s="43">
        <v>449953</v>
      </c>
      <c r="G109" s="43">
        <v>340676</v>
      </c>
      <c r="H109" s="44">
        <f t="shared" si="1"/>
        <v>-0.22692408935362943</v>
      </c>
    </row>
    <row r="110" spans="1:8" ht="12.75">
      <c r="A110" s="42" t="s">
        <v>762</v>
      </c>
      <c r="B110" s="42">
        <v>8100013</v>
      </c>
      <c r="C110" s="42" t="s">
        <v>37</v>
      </c>
      <c r="D110" s="43">
        <v>650000</v>
      </c>
      <c r="E110" s="43">
        <v>607500</v>
      </c>
      <c r="F110" s="43">
        <v>650000</v>
      </c>
      <c r="G110" s="43">
        <v>575000</v>
      </c>
      <c r="H110" s="44">
        <f t="shared" si="1"/>
        <v>-0.053497942386831275</v>
      </c>
    </row>
    <row r="111" spans="1:8" ht="12.75">
      <c r="A111" s="42" t="s">
        <v>762</v>
      </c>
      <c r="B111" s="42">
        <v>8100014</v>
      </c>
      <c r="C111" s="42" t="s">
        <v>38</v>
      </c>
      <c r="D111" s="43">
        <v>2355145</v>
      </c>
      <c r="E111" s="43">
        <v>2207388</v>
      </c>
      <c r="F111" s="43">
        <v>2355903</v>
      </c>
      <c r="G111" s="43">
        <v>2355145</v>
      </c>
      <c r="H111" s="44">
        <f t="shared" si="1"/>
        <v>0.06693748448392399</v>
      </c>
    </row>
    <row r="112" spans="1:8" ht="12.75">
      <c r="A112" s="42" t="s">
        <v>762</v>
      </c>
      <c r="B112" s="42">
        <v>8100021</v>
      </c>
      <c r="C112" s="42" t="s">
        <v>39</v>
      </c>
      <c r="D112" s="43">
        <v>3467021</v>
      </c>
      <c r="E112" s="43">
        <v>3273670</v>
      </c>
      <c r="F112" s="43">
        <v>3814923</v>
      </c>
      <c r="G112" s="43">
        <v>3814923</v>
      </c>
      <c r="H112" s="44">
        <f t="shared" si="1"/>
        <v>0.16533523537803138</v>
      </c>
    </row>
    <row r="113" spans="1:8" ht="12.75">
      <c r="A113" s="42" t="s">
        <v>762</v>
      </c>
      <c r="B113" s="42">
        <v>8100045</v>
      </c>
      <c r="C113" s="42" t="s">
        <v>40</v>
      </c>
      <c r="D113" s="43">
        <v>3133588</v>
      </c>
      <c r="E113" s="43">
        <v>3166909</v>
      </c>
      <c r="F113" s="43">
        <v>3380426</v>
      </c>
      <c r="G113" s="43">
        <v>2931484</v>
      </c>
      <c r="H113" s="44">
        <f t="shared" si="1"/>
        <v>-0.07433904794864646</v>
      </c>
    </row>
    <row r="114" spans="1:8" ht="12.75">
      <c r="A114" s="42" t="s">
        <v>762</v>
      </c>
      <c r="B114" s="42">
        <v>8100201</v>
      </c>
      <c r="C114" s="42" t="s">
        <v>41</v>
      </c>
      <c r="D114" s="43">
        <v>1539942</v>
      </c>
      <c r="E114" s="43">
        <v>1412945</v>
      </c>
      <c r="F114" s="43">
        <v>1540486</v>
      </c>
      <c r="G114" s="43">
        <v>1539942</v>
      </c>
      <c r="H114" s="44">
        <f t="shared" si="1"/>
        <v>0.0898810640187693</v>
      </c>
    </row>
    <row r="115" spans="1:8" ht="12.75">
      <c r="A115" s="42" t="s">
        <v>762</v>
      </c>
      <c r="B115" s="42">
        <v>8100338</v>
      </c>
      <c r="C115" s="42" t="s">
        <v>42</v>
      </c>
      <c r="D115" s="43">
        <v>438506</v>
      </c>
      <c r="E115" s="43">
        <v>391581</v>
      </c>
      <c r="F115" s="43">
        <v>438506</v>
      </c>
      <c r="G115" s="43">
        <v>438506</v>
      </c>
      <c r="H115" s="44">
        <f t="shared" si="1"/>
        <v>0.11983472129648783</v>
      </c>
    </row>
    <row r="116" spans="1:8" ht="12.75">
      <c r="A116" s="42" t="s">
        <v>762</v>
      </c>
      <c r="B116" s="42">
        <v>8100399</v>
      </c>
      <c r="C116" s="42" t="s">
        <v>43</v>
      </c>
      <c r="D116" s="43">
        <v>284456</v>
      </c>
      <c r="E116" s="43">
        <v>250233</v>
      </c>
      <c r="F116" s="43">
        <v>284456</v>
      </c>
      <c r="G116" s="43">
        <v>284456</v>
      </c>
      <c r="H116" s="44">
        <f t="shared" si="1"/>
        <v>0.13676453545295783</v>
      </c>
    </row>
    <row r="117" spans="1:8" ht="12.75">
      <c r="A117" s="42" t="s">
        <v>762</v>
      </c>
      <c r="B117" s="42">
        <v>8400100</v>
      </c>
      <c r="C117" s="42" t="s">
        <v>873</v>
      </c>
      <c r="D117" s="43">
        <v>549090</v>
      </c>
      <c r="E117" s="43">
        <v>549091</v>
      </c>
      <c r="F117" s="43">
        <v>549090</v>
      </c>
      <c r="G117" s="43">
        <v>509267</v>
      </c>
      <c r="H117" s="44">
        <f t="shared" si="1"/>
        <v>-0.07252714031007611</v>
      </c>
    </row>
    <row r="118" spans="1:8" ht="12.75">
      <c r="A118" s="42" t="s">
        <v>762</v>
      </c>
      <c r="B118" s="42">
        <v>8400101</v>
      </c>
      <c r="C118" s="42" t="s">
        <v>44</v>
      </c>
      <c r="D118" s="43">
        <v>772500</v>
      </c>
      <c r="E118" s="43">
        <v>772500</v>
      </c>
      <c r="F118" s="43">
        <v>749327</v>
      </c>
      <c r="G118" s="43">
        <v>741199</v>
      </c>
      <c r="H118" s="44">
        <f t="shared" si="1"/>
        <v>-0.040519093851132684</v>
      </c>
    </row>
    <row r="119" spans="1:8" ht="12.75">
      <c r="A119" s="42" t="s">
        <v>797</v>
      </c>
      <c r="B119" s="42">
        <v>9000100</v>
      </c>
      <c r="C119" s="42" t="s">
        <v>797</v>
      </c>
      <c r="D119" s="43">
        <v>1731123</v>
      </c>
      <c r="E119" s="43">
        <v>1731123</v>
      </c>
      <c r="F119" s="43">
        <v>1731122</v>
      </c>
      <c r="G119" s="43">
        <v>1731122</v>
      </c>
      <c r="H119" s="44">
        <f t="shared" si="1"/>
        <v>-5.776597041342527E-07</v>
      </c>
    </row>
    <row r="120" spans="1:8" ht="12.75">
      <c r="A120" s="42" t="s">
        <v>784</v>
      </c>
      <c r="B120" s="42">
        <v>9100200</v>
      </c>
      <c r="C120" s="42" t="s">
        <v>876</v>
      </c>
      <c r="D120" s="43">
        <v>2330836</v>
      </c>
      <c r="E120" s="43">
        <v>2330836</v>
      </c>
      <c r="F120" s="43">
        <v>2322000</v>
      </c>
      <c r="G120" s="43">
        <v>2277462</v>
      </c>
      <c r="H120" s="44">
        <f t="shared" si="1"/>
        <v>-0.022899079986751534</v>
      </c>
    </row>
    <row r="121" spans="1:8" ht="12.75">
      <c r="A121" s="42" t="s">
        <v>784</v>
      </c>
      <c r="B121" s="42">
        <v>9100210</v>
      </c>
      <c r="C121" s="42" t="s">
        <v>45</v>
      </c>
      <c r="D121" s="43">
        <v>404250</v>
      </c>
      <c r="E121" s="43">
        <v>404250</v>
      </c>
      <c r="F121" s="43">
        <v>404250</v>
      </c>
      <c r="G121" s="43">
        <v>600000</v>
      </c>
      <c r="H121" s="44">
        <f t="shared" si="1"/>
        <v>0.4842300556586271</v>
      </c>
    </row>
    <row r="122" spans="1:8" ht="12.75">
      <c r="A122" s="42" t="s">
        <v>788</v>
      </c>
      <c r="B122" s="42">
        <v>9200300</v>
      </c>
      <c r="C122" s="42" t="s">
        <v>788</v>
      </c>
      <c r="D122" s="43">
        <v>1221696</v>
      </c>
      <c r="E122" s="43">
        <v>1221696</v>
      </c>
      <c r="F122" s="43">
        <v>1221696</v>
      </c>
      <c r="G122" s="43">
        <v>1221696</v>
      </c>
      <c r="H122" s="44">
        <f t="shared" si="1"/>
        <v>0</v>
      </c>
    </row>
    <row r="123" spans="1:8" ht="12.75">
      <c r="A123" s="42" t="s">
        <v>787</v>
      </c>
      <c r="B123" s="42">
        <v>9400100</v>
      </c>
      <c r="C123" s="42" t="s">
        <v>787</v>
      </c>
      <c r="D123" s="43">
        <v>2563587</v>
      </c>
      <c r="E123" s="43">
        <v>2563587</v>
      </c>
      <c r="F123" s="43">
        <v>2585890</v>
      </c>
      <c r="G123" s="43">
        <v>2543312</v>
      </c>
      <c r="H123" s="44">
        <f t="shared" si="1"/>
        <v>-0.007908840230505148</v>
      </c>
    </row>
    <row r="124" spans="1:8" ht="12.75">
      <c r="A124" s="42" t="s">
        <v>787</v>
      </c>
      <c r="B124" s="42">
        <v>9400101</v>
      </c>
      <c r="C124" s="42" t="s">
        <v>46</v>
      </c>
      <c r="D124" s="43">
        <v>1930054</v>
      </c>
      <c r="E124" s="43">
        <v>1914224</v>
      </c>
      <c r="F124" s="43">
        <v>1914224</v>
      </c>
      <c r="G124" s="43">
        <v>1930054</v>
      </c>
      <c r="H124" s="44">
        <f t="shared" si="1"/>
        <v>0.008269669589347954</v>
      </c>
    </row>
    <row r="125" spans="1:8" ht="12.75">
      <c r="A125" s="42" t="s">
        <v>787</v>
      </c>
      <c r="B125" s="42">
        <v>9400102</v>
      </c>
      <c r="C125" s="42" t="s">
        <v>47</v>
      </c>
      <c r="D125" s="43">
        <v>70000</v>
      </c>
      <c r="E125" s="43">
        <v>70000</v>
      </c>
      <c r="F125" s="43">
        <v>70000</v>
      </c>
      <c r="G125" s="43">
        <v>70000</v>
      </c>
      <c r="H125" s="44">
        <f t="shared" si="1"/>
        <v>0</v>
      </c>
    </row>
    <row r="126" spans="1:8" ht="12.75">
      <c r="A126" s="42" t="s">
        <v>765</v>
      </c>
      <c r="B126" s="42">
        <v>9500000</v>
      </c>
      <c r="C126" s="42" t="s">
        <v>765</v>
      </c>
      <c r="D126" s="43">
        <v>70000</v>
      </c>
      <c r="E126" s="43">
        <v>70000</v>
      </c>
      <c r="F126" s="43">
        <v>70000</v>
      </c>
      <c r="G126" s="43">
        <v>70000</v>
      </c>
      <c r="H126" s="44">
        <f t="shared" si="1"/>
        <v>0</v>
      </c>
    </row>
    <row r="127" spans="1:8" ht="12.75">
      <c r="A127" s="42" t="s">
        <v>792</v>
      </c>
      <c r="B127" s="42">
        <v>10000001</v>
      </c>
      <c r="C127" s="42" t="s">
        <v>792</v>
      </c>
      <c r="D127" s="43">
        <v>8056789</v>
      </c>
      <c r="E127" s="43">
        <v>8056789</v>
      </c>
      <c r="F127" s="43">
        <v>7477337</v>
      </c>
      <c r="G127" s="43">
        <v>7482187</v>
      </c>
      <c r="H127" s="44">
        <f t="shared" si="1"/>
        <v>-0.0713189832822977</v>
      </c>
    </row>
    <row r="128" spans="1:8" ht="12.75">
      <c r="A128" s="42" t="s">
        <v>775</v>
      </c>
      <c r="B128" s="42">
        <v>11001100</v>
      </c>
      <c r="C128" s="42" t="s">
        <v>883</v>
      </c>
      <c r="D128" s="43">
        <v>3153173</v>
      </c>
      <c r="E128" s="43">
        <v>3067205</v>
      </c>
      <c r="F128" s="43">
        <v>3067205</v>
      </c>
      <c r="G128" s="43">
        <v>2624698</v>
      </c>
      <c r="H128" s="44">
        <f t="shared" si="1"/>
        <v>-0.1442704351355713</v>
      </c>
    </row>
    <row r="129" spans="1:8" ht="12.75">
      <c r="A129" s="42" t="s">
        <v>775</v>
      </c>
      <c r="B129" s="42">
        <v>11001560</v>
      </c>
      <c r="C129" s="42" t="s">
        <v>48</v>
      </c>
      <c r="D129" s="45"/>
      <c r="E129" s="43">
        <v>695888</v>
      </c>
      <c r="F129" s="43">
        <v>0</v>
      </c>
      <c r="G129" s="45"/>
      <c r="H129" s="44">
        <f t="shared" si="1"/>
        <v>-1</v>
      </c>
    </row>
    <row r="130" spans="1:8" ht="12.75">
      <c r="A130" s="42" t="s">
        <v>775</v>
      </c>
      <c r="B130" s="42">
        <v>11001700</v>
      </c>
      <c r="C130" s="42" t="s">
        <v>49</v>
      </c>
      <c r="D130" s="43">
        <v>31058555</v>
      </c>
      <c r="E130" s="43">
        <v>28439861</v>
      </c>
      <c r="F130" s="43">
        <v>28315971</v>
      </c>
      <c r="G130" s="43">
        <v>27584086</v>
      </c>
      <c r="H130" s="44">
        <f t="shared" si="1"/>
        <v>-0.030090688558569258</v>
      </c>
    </row>
    <row r="131" spans="1:8" ht="12.75">
      <c r="A131" s="42" t="s">
        <v>775</v>
      </c>
      <c r="B131" s="42">
        <v>11023205</v>
      </c>
      <c r="C131" s="42" t="s">
        <v>50</v>
      </c>
      <c r="D131" s="43">
        <v>16250000</v>
      </c>
      <c r="E131" s="43">
        <v>16250000</v>
      </c>
      <c r="F131" s="43">
        <v>16250000</v>
      </c>
      <c r="G131" s="43">
        <v>16250000</v>
      </c>
      <c r="H131" s="44">
        <f aca="true" t="shared" si="2" ref="H131:H194">+(G131-E131)/E131</f>
        <v>0</v>
      </c>
    </row>
    <row r="132" spans="1:8" ht="12.75">
      <c r="A132" s="42" t="s">
        <v>775</v>
      </c>
      <c r="B132" s="42">
        <v>11023232</v>
      </c>
      <c r="C132" s="42" t="s">
        <v>51</v>
      </c>
      <c r="D132" s="43">
        <v>300000</v>
      </c>
      <c r="E132" s="43">
        <v>300000</v>
      </c>
      <c r="F132" s="43">
        <v>300000</v>
      </c>
      <c r="G132" s="43">
        <v>300000</v>
      </c>
      <c r="H132" s="44">
        <f t="shared" si="2"/>
        <v>0</v>
      </c>
    </row>
    <row r="133" spans="1:8" ht="12.75">
      <c r="A133" s="42" t="s">
        <v>775</v>
      </c>
      <c r="B133" s="42">
        <v>11023301</v>
      </c>
      <c r="C133" s="42" t="s">
        <v>887</v>
      </c>
      <c r="D133" s="43">
        <v>5716546</v>
      </c>
      <c r="E133" s="43">
        <v>5657236</v>
      </c>
      <c r="F133" s="43">
        <v>9369488</v>
      </c>
      <c r="G133" s="43">
        <v>4370117</v>
      </c>
      <c r="H133" s="44">
        <f t="shared" si="2"/>
        <v>-0.2275172893618014</v>
      </c>
    </row>
    <row r="134" spans="1:8" ht="12.75">
      <c r="A134" s="42" t="s">
        <v>775</v>
      </c>
      <c r="B134" s="42">
        <v>11023302</v>
      </c>
      <c r="C134" s="42" t="s">
        <v>52</v>
      </c>
      <c r="D134" s="43">
        <v>6428590</v>
      </c>
      <c r="E134" s="43">
        <v>5442944</v>
      </c>
      <c r="F134" s="43">
        <v>0</v>
      </c>
      <c r="G134" s="43">
        <v>5442944</v>
      </c>
      <c r="H134" s="44">
        <f t="shared" si="2"/>
        <v>0</v>
      </c>
    </row>
    <row r="135" spans="1:8" ht="12.75">
      <c r="A135" s="42" t="s">
        <v>775</v>
      </c>
      <c r="B135" s="42">
        <v>11023306</v>
      </c>
      <c r="C135" s="42" t="s">
        <v>53</v>
      </c>
      <c r="D135" s="45"/>
      <c r="E135" s="43">
        <v>0</v>
      </c>
      <c r="F135" s="43">
        <v>0</v>
      </c>
      <c r="G135" s="43">
        <v>625507</v>
      </c>
      <c r="H135" s="44" t="e">
        <f t="shared" si="2"/>
        <v>#DIV/0!</v>
      </c>
    </row>
    <row r="136" spans="1:8" ht="12.75">
      <c r="A136" s="42" t="s">
        <v>775</v>
      </c>
      <c r="B136" s="42">
        <v>11023307</v>
      </c>
      <c r="C136" s="42" t="s">
        <v>54</v>
      </c>
      <c r="D136" s="43">
        <v>196166</v>
      </c>
      <c r="E136" s="43">
        <v>195581</v>
      </c>
      <c r="F136" s="43">
        <v>0</v>
      </c>
      <c r="G136" s="43">
        <v>138476</v>
      </c>
      <c r="H136" s="44">
        <f t="shared" si="2"/>
        <v>-0.29197621445845967</v>
      </c>
    </row>
    <row r="137" spans="1:8" ht="12.75">
      <c r="A137" s="42" t="s">
        <v>775</v>
      </c>
      <c r="B137" s="42">
        <v>11072400</v>
      </c>
      <c r="C137" s="42" t="s">
        <v>889</v>
      </c>
      <c r="D137" s="43">
        <v>547637</v>
      </c>
      <c r="E137" s="43">
        <v>544989</v>
      </c>
      <c r="F137" s="43">
        <v>544989</v>
      </c>
      <c r="G137" s="43">
        <v>544989</v>
      </c>
      <c r="H137" s="44">
        <f t="shared" si="2"/>
        <v>0</v>
      </c>
    </row>
    <row r="138" spans="1:8" ht="12.75">
      <c r="A138" s="42" t="s">
        <v>773</v>
      </c>
      <c r="B138" s="42">
        <v>11072501</v>
      </c>
      <c r="C138" s="42" t="s">
        <v>773</v>
      </c>
      <c r="D138" s="43">
        <v>2222665</v>
      </c>
      <c r="E138" s="43">
        <v>2174159</v>
      </c>
      <c r="F138" s="43">
        <v>2174159</v>
      </c>
      <c r="G138" s="43">
        <v>2174159</v>
      </c>
      <c r="H138" s="44">
        <f t="shared" si="2"/>
        <v>0</v>
      </c>
    </row>
    <row r="139" spans="1:8" ht="12.75">
      <c r="A139" s="42" t="s">
        <v>775</v>
      </c>
      <c r="B139" s="42">
        <v>11081011</v>
      </c>
      <c r="C139" s="42" t="s">
        <v>892</v>
      </c>
      <c r="D139" s="43">
        <v>426014</v>
      </c>
      <c r="E139" s="43">
        <v>415275</v>
      </c>
      <c r="F139" s="43">
        <v>359643</v>
      </c>
      <c r="G139" s="43">
        <v>417043</v>
      </c>
      <c r="H139" s="44">
        <f t="shared" si="2"/>
        <v>0.004257419782072121</v>
      </c>
    </row>
    <row r="140" spans="1:8" ht="12.75">
      <c r="A140" s="42" t="s">
        <v>775</v>
      </c>
      <c r="B140" s="42">
        <v>11085100</v>
      </c>
      <c r="C140" s="42" t="s">
        <v>894</v>
      </c>
      <c r="D140" s="43">
        <v>2704328</v>
      </c>
      <c r="E140" s="43">
        <v>2526580</v>
      </c>
      <c r="F140" s="43">
        <v>2383106</v>
      </c>
      <c r="G140" s="43">
        <v>2494086</v>
      </c>
      <c r="H140" s="44">
        <f t="shared" si="2"/>
        <v>-0.01286086330137973</v>
      </c>
    </row>
    <row r="141" spans="1:8" ht="12.75">
      <c r="A141" s="42" t="s">
        <v>775</v>
      </c>
      <c r="B141" s="42">
        <v>11085200</v>
      </c>
      <c r="C141" s="42" t="s">
        <v>56</v>
      </c>
      <c r="D141" s="43">
        <v>959909873</v>
      </c>
      <c r="E141" s="43">
        <v>976065006</v>
      </c>
      <c r="F141" s="43">
        <v>1149670231</v>
      </c>
      <c r="G141" s="43">
        <v>1146617785</v>
      </c>
      <c r="H141" s="44">
        <f t="shared" si="2"/>
        <v>0.1747350616522359</v>
      </c>
    </row>
    <row r="142" spans="1:8" ht="12.75">
      <c r="A142" s="42" t="s">
        <v>775</v>
      </c>
      <c r="B142" s="42">
        <v>11085201</v>
      </c>
      <c r="C142" s="42" t="s">
        <v>58</v>
      </c>
      <c r="D142" s="43">
        <v>850000</v>
      </c>
      <c r="E142" s="43">
        <v>839602</v>
      </c>
      <c r="F142" s="43">
        <v>905259</v>
      </c>
      <c r="G142" s="43">
        <v>821523</v>
      </c>
      <c r="H142" s="44">
        <f t="shared" si="2"/>
        <v>-0.021532821503521905</v>
      </c>
    </row>
    <row r="143" spans="1:8" ht="12.75">
      <c r="A143" s="42" t="s">
        <v>775</v>
      </c>
      <c r="B143" s="42">
        <v>11085350</v>
      </c>
      <c r="C143" s="42" t="s">
        <v>60</v>
      </c>
      <c r="D143" s="43">
        <v>526789</v>
      </c>
      <c r="E143" s="43">
        <v>526789</v>
      </c>
      <c r="F143" s="43">
        <v>526789</v>
      </c>
      <c r="G143" s="43">
        <v>496458</v>
      </c>
      <c r="H143" s="44">
        <f t="shared" si="2"/>
        <v>-0.057577132400258926</v>
      </c>
    </row>
    <row r="144" spans="1:8" ht="12.75">
      <c r="A144" s="42" t="s">
        <v>775</v>
      </c>
      <c r="B144" s="42">
        <v>11085400</v>
      </c>
      <c r="C144" s="42" t="s">
        <v>62</v>
      </c>
      <c r="D144" s="43">
        <v>77844056</v>
      </c>
      <c r="E144" s="43">
        <v>76129566</v>
      </c>
      <c r="F144" s="43">
        <v>79936000</v>
      </c>
      <c r="G144" s="43">
        <v>75230149</v>
      </c>
      <c r="H144" s="44">
        <f t="shared" si="2"/>
        <v>-0.01181429301724904</v>
      </c>
    </row>
    <row r="145" spans="1:8" ht="12.75">
      <c r="A145" s="42" t="s">
        <v>775</v>
      </c>
      <c r="B145" s="42">
        <v>11085500</v>
      </c>
      <c r="C145" s="42" t="s">
        <v>64</v>
      </c>
      <c r="D145" s="43">
        <v>7786758</v>
      </c>
      <c r="E145" s="43">
        <v>7786758</v>
      </c>
      <c r="F145" s="43">
        <v>8175000</v>
      </c>
      <c r="G145" s="43">
        <v>8693735</v>
      </c>
      <c r="H145" s="44">
        <f t="shared" si="2"/>
        <v>0.11647684440687639</v>
      </c>
    </row>
    <row r="146" spans="1:8" ht="12.75">
      <c r="A146" s="42" t="s">
        <v>775</v>
      </c>
      <c r="B146" s="42">
        <v>11101000</v>
      </c>
      <c r="C146" s="42" t="s">
        <v>896</v>
      </c>
      <c r="D146" s="43">
        <v>1102462</v>
      </c>
      <c r="E146" s="43">
        <v>1099304</v>
      </c>
      <c r="F146" s="43">
        <v>1099304</v>
      </c>
      <c r="G146" s="43">
        <v>1097910</v>
      </c>
      <c r="H146" s="44">
        <f t="shared" si="2"/>
        <v>-0.0012680750729552517</v>
      </c>
    </row>
    <row r="147" spans="1:8" ht="12.75">
      <c r="A147" s="42" t="s">
        <v>775</v>
      </c>
      <c r="B147" s="42">
        <v>11204005</v>
      </c>
      <c r="C147" s="42" t="s">
        <v>898</v>
      </c>
      <c r="D147" s="43">
        <v>866742</v>
      </c>
      <c r="E147" s="43">
        <v>703755</v>
      </c>
      <c r="F147" s="43">
        <v>679639</v>
      </c>
      <c r="G147" s="45"/>
      <c r="H147" s="44">
        <f t="shared" si="2"/>
        <v>-1</v>
      </c>
    </row>
    <row r="148" spans="1:8" ht="12.75">
      <c r="A148" s="42" t="s">
        <v>775</v>
      </c>
      <c r="B148" s="42">
        <v>11204006</v>
      </c>
      <c r="C148" s="42" t="s">
        <v>65</v>
      </c>
      <c r="D148" s="43">
        <v>5000</v>
      </c>
      <c r="E148" s="43">
        <v>5000</v>
      </c>
      <c r="F148" s="43">
        <v>5000</v>
      </c>
      <c r="G148" s="45"/>
      <c r="H148" s="44">
        <f t="shared" si="2"/>
        <v>-1</v>
      </c>
    </row>
    <row r="149" spans="1:8" ht="12.75">
      <c r="A149" s="42" t="s">
        <v>775</v>
      </c>
      <c r="B149" s="42">
        <v>12010100</v>
      </c>
      <c r="C149" s="42" t="s">
        <v>900</v>
      </c>
      <c r="D149" s="43">
        <v>88539813</v>
      </c>
      <c r="E149" s="43">
        <v>82539813</v>
      </c>
      <c r="F149" s="43">
        <v>79438970</v>
      </c>
      <c r="G149" s="43">
        <v>79281172</v>
      </c>
      <c r="H149" s="44">
        <f t="shared" si="2"/>
        <v>-0.03947962663787474</v>
      </c>
    </row>
    <row r="150" spans="1:8" ht="12.75">
      <c r="A150" s="42" t="s">
        <v>775</v>
      </c>
      <c r="B150" s="42">
        <v>12010118</v>
      </c>
      <c r="C150" s="42" t="s">
        <v>66</v>
      </c>
      <c r="D150" s="43">
        <v>5429718</v>
      </c>
      <c r="E150" s="43">
        <v>5240474</v>
      </c>
      <c r="F150" s="43">
        <v>5237806</v>
      </c>
      <c r="G150" s="43">
        <v>5222712</v>
      </c>
      <c r="H150" s="44">
        <f t="shared" si="2"/>
        <v>-0.0033893880591717466</v>
      </c>
    </row>
    <row r="151" spans="1:8" ht="12.75">
      <c r="A151" s="42" t="s">
        <v>775</v>
      </c>
      <c r="B151" s="42">
        <v>12010130</v>
      </c>
      <c r="C151" s="42" t="s">
        <v>67</v>
      </c>
      <c r="D151" s="43">
        <v>17280000</v>
      </c>
      <c r="E151" s="43">
        <v>17280000</v>
      </c>
      <c r="F151" s="43">
        <v>17280000</v>
      </c>
      <c r="G151" s="43">
        <v>18230000</v>
      </c>
      <c r="H151" s="44">
        <f t="shared" si="2"/>
        <v>0.05497685185185185</v>
      </c>
    </row>
    <row r="152" spans="1:8" ht="12.75">
      <c r="A152" s="42" t="s">
        <v>775</v>
      </c>
      <c r="B152" s="42">
        <v>12010160</v>
      </c>
      <c r="C152" s="42" t="s">
        <v>68</v>
      </c>
      <c r="D152" s="43">
        <v>40530864</v>
      </c>
      <c r="E152" s="43">
        <v>40200075</v>
      </c>
      <c r="F152" s="43">
        <v>36693379</v>
      </c>
      <c r="G152" s="43">
        <v>39516409</v>
      </c>
      <c r="H152" s="44">
        <f t="shared" si="2"/>
        <v>-0.01700658518671918</v>
      </c>
    </row>
    <row r="153" spans="1:8" ht="12.75">
      <c r="A153" s="42" t="s">
        <v>775</v>
      </c>
      <c r="B153" s="42">
        <v>12010164</v>
      </c>
      <c r="C153" s="42" t="s">
        <v>69</v>
      </c>
      <c r="D153" s="43">
        <v>6547280</v>
      </c>
      <c r="E153" s="43">
        <v>6547280</v>
      </c>
      <c r="F153" s="43">
        <v>6547280</v>
      </c>
      <c r="G153" s="43">
        <v>6547280</v>
      </c>
      <c r="H153" s="44">
        <f t="shared" si="2"/>
        <v>0</v>
      </c>
    </row>
    <row r="154" spans="1:8" ht="12.75">
      <c r="A154" s="42" t="s">
        <v>775</v>
      </c>
      <c r="B154" s="42">
        <v>12311000</v>
      </c>
      <c r="C154" s="42" t="s">
        <v>70</v>
      </c>
      <c r="D154" s="43">
        <v>500000</v>
      </c>
      <c r="E154" s="43">
        <v>0</v>
      </c>
      <c r="F154" s="43">
        <v>0</v>
      </c>
      <c r="G154" s="43">
        <v>500000</v>
      </c>
      <c r="H154" s="44" t="e">
        <f t="shared" si="2"/>
        <v>#DIV/0!</v>
      </c>
    </row>
    <row r="155" spans="1:8" ht="12.75">
      <c r="A155" s="42" t="s">
        <v>775</v>
      </c>
      <c r="B155" s="42">
        <v>12320100</v>
      </c>
      <c r="C155" s="42" t="s">
        <v>71</v>
      </c>
      <c r="D155" s="43">
        <v>16099454</v>
      </c>
      <c r="E155" s="43">
        <v>13099454</v>
      </c>
      <c r="F155" s="43">
        <v>13099454</v>
      </c>
      <c r="G155" s="43">
        <v>13099454</v>
      </c>
      <c r="H155" s="44">
        <f t="shared" si="2"/>
        <v>0</v>
      </c>
    </row>
    <row r="156" spans="1:8" ht="12.75">
      <c r="A156" s="42" t="s">
        <v>775</v>
      </c>
      <c r="B156" s="42">
        <v>12320200</v>
      </c>
      <c r="C156" s="42" t="s">
        <v>72</v>
      </c>
      <c r="D156" s="43">
        <v>1394271</v>
      </c>
      <c r="E156" s="43">
        <v>1330905</v>
      </c>
      <c r="F156" s="43">
        <v>1220166</v>
      </c>
      <c r="G156" s="43">
        <v>1325485</v>
      </c>
      <c r="H156" s="44">
        <f t="shared" si="2"/>
        <v>-0.004072416889259564</v>
      </c>
    </row>
    <row r="157" spans="1:8" ht="12.75">
      <c r="A157" s="42" t="s">
        <v>775</v>
      </c>
      <c r="B157" s="42">
        <v>12320300</v>
      </c>
      <c r="C157" s="42" t="s">
        <v>73</v>
      </c>
      <c r="D157" s="43">
        <v>152862</v>
      </c>
      <c r="E157" s="43">
        <v>0</v>
      </c>
      <c r="F157" s="43">
        <v>0</v>
      </c>
      <c r="G157" s="45"/>
      <c r="H157" s="44" t="e">
        <f t="shared" si="2"/>
        <v>#DIV/0!</v>
      </c>
    </row>
    <row r="158" spans="1:8" ht="12.75">
      <c r="A158" s="42" t="s">
        <v>775</v>
      </c>
      <c r="B158" s="42">
        <v>12332000</v>
      </c>
      <c r="C158" s="42" t="s">
        <v>75</v>
      </c>
      <c r="D158" s="43">
        <v>25301475</v>
      </c>
      <c r="E158" s="43">
        <v>25301475</v>
      </c>
      <c r="F158" s="43">
        <v>25301475</v>
      </c>
      <c r="G158" s="43">
        <v>25301475</v>
      </c>
      <c r="H158" s="44">
        <f t="shared" si="2"/>
        <v>0</v>
      </c>
    </row>
    <row r="159" spans="1:8" ht="12.75">
      <c r="A159" s="42" t="s">
        <v>775</v>
      </c>
      <c r="B159" s="42">
        <v>12332350</v>
      </c>
      <c r="C159" s="42" t="s">
        <v>77</v>
      </c>
      <c r="D159" s="43">
        <v>936376140</v>
      </c>
      <c r="E159" s="43">
        <v>936437803</v>
      </c>
      <c r="F159" s="43">
        <v>936437803</v>
      </c>
      <c r="G159" s="43">
        <v>898980293</v>
      </c>
      <c r="H159" s="44">
        <f t="shared" si="2"/>
        <v>-0.03999999773610165</v>
      </c>
    </row>
    <row r="160" spans="1:8" ht="12.75">
      <c r="A160" s="42" t="s">
        <v>775</v>
      </c>
      <c r="B160" s="42">
        <v>12332400</v>
      </c>
      <c r="C160" s="42" t="s">
        <v>79</v>
      </c>
      <c r="D160" s="43">
        <v>27270000</v>
      </c>
      <c r="E160" s="43">
        <v>27270000</v>
      </c>
      <c r="F160" s="43">
        <v>27270000</v>
      </c>
      <c r="G160" s="43">
        <v>27270000</v>
      </c>
      <c r="H160" s="44">
        <f t="shared" si="2"/>
        <v>0</v>
      </c>
    </row>
    <row r="161" spans="1:8" ht="12.75">
      <c r="A161" s="42" t="s">
        <v>775</v>
      </c>
      <c r="B161" s="42">
        <v>13101000</v>
      </c>
      <c r="C161" s="42" t="s">
        <v>902</v>
      </c>
      <c r="D161" s="43">
        <v>1459270</v>
      </c>
      <c r="E161" s="43">
        <v>1736891</v>
      </c>
      <c r="F161" s="43">
        <v>1568642</v>
      </c>
      <c r="G161" s="43">
        <v>1752433</v>
      </c>
      <c r="H161" s="44">
        <f t="shared" si="2"/>
        <v>0.008948172337815096</v>
      </c>
    </row>
    <row r="162" spans="1:8" ht="12.75">
      <c r="A162" s="42" t="s">
        <v>775</v>
      </c>
      <c r="B162" s="42">
        <v>13101001</v>
      </c>
      <c r="C162" s="42" t="s">
        <v>80</v>
      </c>
      <c r="D162" s="43">
        <v>300000</v>
      </c>
      <c r="E162" s="43">
        <v>300000</v>
      </c>
      <c r="F162" s="43">
        <v>300000</v>
      </c>
      <c r="G162" s="43">
        <v>750000</v>
      </c>
      <c r="H162" s="44">
        <f t="shared" si="2"/>
        <v>1.5</v>
      </c>
    </row>
    <row r="163" spans="1:8" ht="12.75">
      <c r="A163" s="42" t="s">
        <v>771</v>
      </c>
      <c r="B163" s="42">
        <v>14100010</v>
      </c>
      <c r="C163" s="42" t="s">
        <v>81</v>
      </c>
      <c r="D163" s="43">
        <v>2159172</v>
      </c>
      <c r="E163" s="43">
        <v>2075480</v>
      </c>
      <c r="F163" s="43">
        <v>2257172</v>
      </c>
      <c r="G163" s="43">
        <v>2138683</v>
      </c>
      <c r="H163" s="44">
        <f t="shared" si="2"/>
        <v>0.0304522327365236</v>
      </c>
    </row>
    <row r="164" spans="1:8" ht="12.75">
      <c r="A164" s="42" t="s">
        <v>771</v>
      </c>
      <c r="B164" s="42">
        <v>14100012</v>
      </c>
      <c r="C164" s="42" t="s">
        <v>82</v>
      </c>
      <c r="D164" s="43">
        <v>1738686</v>
      </c>
      <c r="E164" s="43">
        <v>1738686</v>
      </c>
      <c r="F164" s="43">
        <v>6150302</v>
      </c>
      <c r="G164" s="43">
        <v>1738686</v>
      </c>
      <c r="H164" s="44">
        <f t="shared" si="2"/>
        <v>0</v>
      </c>
    </row>
    <row r="165" spans="1:8" ht="12.75">
      <c r="A165" s="42" t="s">
        <v>771</v>
      </c>
      <c r="B165" s="42">
        <v>14100015</v>
      </c>
      <c r="C165" s="42" t="s">
        <v>83</v>
      </c>
      <c r="D165" s="43">
        <v>50000</v>
      </c>
      <c r="E165" s="43">
        <v>50000</v>
      </c>
      <c r="F165" s="43">
        <v>0</v>
      </c>
      <c r="G165" s="43">
        <v>50000</v>
      </c>
      <c r="H165" s="44">
        <f t="shared" si="2"/>
        <v>0</v>
      </c>
    </row>
    <row r="166" spans="1:8" ht="12.75">
      <c r="A166" s="42" t="s">
        <v>771</v>
      </c>
      <c r="B166" s="42">
        <v>14100018</v>
      </c>
      <c r="C166" s="42" t="s">
        <v>84</v>
      </c>
      <c r="D166" s="43">
        <v>300000</v>
      </c>
      <c r="E166" s="43">
        <v>316647</v>
      </c>
      <c r="F166" s="43">
        <v>300000</v>
      </c>
      <c r="G166" s="43">
        <v>300000</v>
      </c>
      <c r="H166" s="44">
        <f t="shared" si="2"/>
        <v>-0.05257273872798416</v>
      </c>
    </row>
    <row r="167" spans="1:8" ht="12.75">
      <c r="A167" s="42" t="s">
        <v>771</v>
      </c>
      <c r="B167" s="42">
        <v>14100100</v>
      </c>
      <c r="C167" s="42" t="s">
        <v>85</v>
      </c>
      <c r="D167" s="43">
        <v>98000</v>
      </c>
      <c r="E167" s="43">
        <v>98000</v>
      </c>
      <c r="F167" s="43">
        <v>0</v>
      </c>
      <c r="G167" s="43">
        <v>96500</v>
      </c>
      <c r="H167" s="44">
        <f t="shared" si="2"/>
        <v>-0.015306122448979591</v>
      </c>
    </row>
    <row r="168" spans="1:8" ht="12.75">
      <c r="A168" s="42" t="s">
        <v>771</v>
      </c>
      <c r="B168" s="42">
        <v>14100250</v>
      </c>
      <c r="C168" s="42" t="s">
        <v>86</v>
      </c>
      <c r="D168" s="43">
        <v>2083073</v>
      </c>
      <c r="E168" s="43">
        <v>2083073</v>
      </c>
      <c r="F168" s="43">
        <v>0</v>
      </c>
      <c r="G168" s="43">
        <v>2083073</v>
      </c>
      <c r="H168" s="44">
        <f t="shared" si="2"/>
        <v>0</v>
      </c>
    </row>
    <row r="169" spans="1:8" ht="12.75">
      <c r="A169" s="42" t="s">
        <v>771</v>
      </c>
      <c r="B169" s="42">
        <v>14100251</v>
      </c>
      <c r="C169" s="42" t="s">
        <v>87</v>
      </c>
      <c r="D169" s="43">
        <v>2278543</v>
      </c>
      <c r="E169" s="43">
        <v>2278543</v>
      </c>
      <c r="F169" s="43">
        <v>0</v>
      </c>
      <c r="G169" s="43">
        <v>2278543</v>
      </c>
      <c r="H169" s="44">
        <f t="shared" si="2"/>
        <v>0</v>
      </c>
    </row>
    <row r="170" spans="1:8" ht="12.75">
      <c r="A170" s="42" t="s">
        <v>771</v>
      </c>
      <c r="B170" s="42">
        <v>14100300</v>
      </c>
      <c r="C170" s="42" t="s">
        <v>88</v>
      </c>
      <c r="D170" s="43">
        <v>18944760</v>
      </c>
      <c r="E170" s="43">
        <v>18944760</v>
      </c>
      <c r="F170" s="43">
        <v>0</v>
      </c>
      <c r="G170" s="43">
        <v>19862118</v>
      </c>
      <c r="H170" s="44">
        <f t="shared" si="2"/>
        <v>0.04842278286977507</v>
      </c>
    </row>
    <row r="171" spans="1:8" ht="12.75">
      <c r="A171" s="42" t="s">
        <v>771</v>
      </c>
      <c r="B171" s="42">
        <v>14100400</v>
      </c>
      <c r="C171" s="42" t="s">
        <v>89</v>
      </c>
      <c r="D171" s="43">
        <v>27864000</v>
      </c>
      <c r="E171" s="43">
        <v>29977000</v>
      </c>
      <c r="F171" s="43">
        <v>56960648</v>
      </c>
      <c r="G171" s="43">
        <v>36972473</v>
      </c>
      <c r="H171" s="44">
        <f t="shared" si="2"/>
        <v>0.23336134369683423</v>
      </c>
    </row>
    <row r="172" spans="1:8" ht="12.75">
      <c r="A172" s="42" t="s">
        <v>771</v>
      </c>
      <c r="B172" s="42">
        <v>14100630</v>
      </c>
      <c r="C172" s="42" t="s">
        <v>90</v>
      </c>
      <c r="D172" s="43">
        <v>864237</v>
      </c>
      <c r="E172" s="43">
        <v>861883</v>
      </c>
      <c r="F172" s="43">
        <v>946136</v>
      </c>
      <c r="G172" s="43">
        <v>899451</v>
      </c>
      <c r="H172" s="44">
        <f t="shared" si="2"/>
        <v>0.043588282864379504</v>
      </c>
    </row>
    <row r="173" spans="1:8" ht="12.75">
      <c r="A173" s="42" t="s">
        <v>775</v>
      </c>
      <c r="B173" s="42">
        <v>15990015</v>
      </c>
      <c r="C173" s="42" t="s">
        <v>91</v>
      </c>
      <c r="D173" s="43">
        <v>0</v>
      </c>
      <c r="E173" s="43">
        <v>0</v>
      </c>
      <c r="F173" s="43">
        <v>250000</v>
      </c>
      <c r="G173" s="45"/>
      <c r="H173" s="44" t="e">
        <f t="shared" si="2"/>
        <v>#DIV/0!</v>
      </c>
    </row>
    <row r="174" spans="1:8" ht="12.75">
      <c r="A174" s="42" t="s">
        <v>775</v>
      </c>
      <c r="B174" s="42">
        <v>15990016</v>
      </c>
      <c r="C174" s="42" t="s">
        <v>92</v>
      </c>
      <c r="D174" s="43">
        <v>0</v>
      </c>
      <c r="E174" s="43">
        <v>0</v>
      </c>
      <c r="F174" s="43">
        <v>250000</v>
      </c>
      <c r="G174" s="43">
        <v>250000</v>
      </c>
      <c r="H174" s="44" t="e">
        <f t="shared" si="2"/>
        <v>#DIV/0!</v>
      </c>
    </row>
    <row r="175" spans="1:8" ht="12.75">
      <c r="A175" s="42" t="s">
        <v>775</v>
      </c>
      <c r="B175" s="42">
        <v>15990025</v>
      </c>
      <c r="C175" s="42" t="s">
        <v>93</v>
      </c>
      <c r="D175" s="43">
        <v>1000000</v>
      </c>
      <c r="E175" s="43">
        <v>1000000</v>
      </c>
      <c r="F175" s="43">
        <v>1000000</v>
      </c>
      <c r="G175" s="43">
        <v>1000000</v>
      </c>
      <c r="H175" s="44">
        <f t="shared" si="2"/>
        <v>0</v>
      </c>
    </row>
    <row r="176" spans="1:8" ht="12.75">
      <c r="A176" s="42" t="s">
        <v>775</v>
      </c>
      <c r="B176" s="42">
        <v>15990030</v>
      </c>
      <c r="C176" s="42" t="s">
        <v>94</v>
      </c>
      <c r="D176" s="43">
        <v>0</v>
      </c>
      <c r="E176" s="43">
        <v>7200000</v>
      </c>
      <c r="F176" s="43">
        <v>0</v>
      </c>
      <c r="G176" s="45"/>
      <c r="H176" s="44">
        <f t="shared" si="2"/>
        <v>-1</v>
      </c>
    </row>
    <row r="177" spans="1:8" ht="12.75">
      <c r="A177" s="42" t="s">
        <v>775</v>
      </c>
      <c r="B177" s="42">
        <v>15990045</v>
      </c>
      <c r="C177" s="42" t="s">
        <v>95</v>
      </c>
      <c r="D177" s="45"/>
      <c r="E177" s="43">
        <v>1000000</v>
      </c>
      <c r="F177" s="43">
        <v>0</v>
      </c>
      <c r="G177" s="45"/>
      <c r="H177" s="44">
        <f t="shared" si="2"/>
        <v>-1</v>
      </c>
    </row>
    <row r="178" spans="1:8" ht="12.75">
      <c r="A178" s="42" t="s">
        <v>775</v>
      </c>
      <c r="B178" s="42">
        <v>15990050</v>
      </c>
      <c r="C178" s="42" t="s">
        <v>239</v>
      </c>
      <c r="D178" s="43">
        <v>9625000</v>
      </c>
      <c r="E178" s="43">
        <v>9625000</v>
      </c>
      <c r="F178" s="43">
        <v>9625000</v>
      </c>
      <c r="G178" s="43">
        <v>9625000</v>
      </c>
      <c r="H178" s="44">
        <f t="shared" si="2"/>
        <v>0</v>
      </c>
    </row>
    <row r="179" spans="1:8" ht="12.75">
      <c r="A179" s="42" t="s">
        <v>775</v>
      </c>
      <c r="B179" s="42">
        <v>15990093</v>
      </c>
      <c r="C179" s="42" t="s">
        <v>240</v>
      </c>
      <c r="D179" s="43">
        <v>67900000</v>
      </c>
      <c r="E179" s="43">
        <v>67900000</v>
      </c>
      <c r="F179" s="43">
        <v>67900000</v>
      </c>
      <c r="G179" s="43">
        <v>67900000</v>
      </c>
      <c r="H179" s="44">
        <f t="shared" si="2"/>
        <v>0</v>
      </c>
    </row>
    <row r="180" spans="1:8" ht="12.75">
      <c r="A180" s="42" t="s">
        <v>775</v>
      </c>
      <c r="B180" s="42">
        <v>15991004</v>
      </c>
      <c r="C180" s="42" t="s">
        <v>241</v>
      </c>
      <c r="D180" s="45"/>
      <c r="E180" s="43">
        <v>7177665</v>
      </c>
      <c r="F180" s="43">
        <v>0</v>
      </c>
      <c r="G180" s="45"/>
      <c r="H180" s="44">
        <f t="shared" si="2"/>
        <v>-1</v>
      </c>
    </row>
    <row r="181" spans="1:8" ht="12.75">
      <c r="A181" s="42" t="s">
        <v>775</v>
      </c>
      <c r="B181" s="42">
        <v>15991027</v>
      </c>
      <c r="C181" s="42" t="s">
        <v>242</v>
      </c>
      <c r="D181" s="43">
        <v>0</v>
      </c>
      <c r="E181" s="43">
        <v>6821690</v>
      </c>
      <c r="F181" s="43">
        <v>19806288</v>
      </c>
      <c r="G181" s="43">
        <v>19806288</v>
      </c>
      <c r="H181" s="44">
        <f t="shared" si="2"/>
        <v>1.9034283293436085</v>
      </c>
    </row>
    <row r="182" spans="1:8" ht="12.75">
      <c r="A182" s="42" t="s">
        <v>792</v>
      </c>
      <c r="B182" s="42">
        <v>15991030</v>
      </c>
      <c r="C182" s="42" t="s">
        <v>243</v>
      </c>
      <c r="D182" s="43">
        <v>2263600</v>
      </c>
      <c r="E182" s="43">
        <v>963600</v>
      </c>
      <c r="F182" s="43">
        <v>0</v>
      </c>
      <c r="G182" s="45"/>
      <c r="H182" s="44">
        <f t="shared" si="2"/>
        <v>-1</v>
      </c>
    </row>
    <row r="183" spans="1:8" ht="12.75">
      <c r="A183" s="42" t="s">
        <v>775</v>
      </c>
      <c r="B183" s="42">
        <v>15991031</v>
      </c>
      <c r="C183" s="42" t="s">
        <v>244</v>
      </c>
      <c r="D183" s="45"/>
      <c r="E183" s="43">
        <v>2845216</v>
      </c>
      <c r="F183" s="43">
        <v>0</v>
      </c>
      <c r="G183" s="45"/>
      <c r="H183" s="44">
        <f t="shared" si="2"/>
        <v>-1</v>
      </c>
    </row>
    <row r="184" spans="1:8" ht="12.75">
      <c r="A184" s="42" t="s">
        <v>775</v>
      </c>
      <c r="B184" s="42">
        <v>15991701</v>
      </c>
      <c r="C184" s="42" t="s">
        <v>245</v>
      </c>
      <c r="D184" s="45"/>
      <c r="E184" s="43">
        <v>6300000</v>
      </c>
      <c r="F184" s="43">
        <v>0</v>
      </c>
      <c r="G184" s="45"/>
      <c r="H184" s="44">
        <f t="shared" si="2"/>
        <v>-1</v>
      </c>
    </row>
    <row r="185" spans="1:8" ht="12.75">
      <c r="A185" s="42" t="s">
        <v>775</v>
      </c>
      <c r="B185" s="42">
        <v>15991702</v>
      </c>
      <c r="C185" s="42" t="s">
        <v>246</v>
      </c>
      <c r="D185" s="43">
        <v>0</v>
      </c>
      <c r="E185" s="43">
        <v>4700000</v>
      </c>
      <c r="F185" s="43">
        <v>0</v>
      </c>
      <c r="G185" s="45"/>
      <c r="H185" s="44">
        <f t="shared" si="2"/>
        <v>-1</v>
      </c>
    </row>
    <row r="186" spans="1:8" ht="12.75">
      <c r="A186" s="42" t="s">
        <v>775</v>
      </c>
      <c r="B186" s="42">
        <v>15991970</v>
      </c>
      <c r="C186" s="42" t="s">
        <v>247</v>
      </c>
      <c r="D186" s="43">
        <v>25000000</v>
      </c>
      <c r="E186" s="43">
        <v>25000000</v>
      </c>
      <c r="F186" s="43">
        <v>125000000</v>
      </c>
      <c r="G186" s="43">
        <v>125000000</v>
      </c>
      <c r="H186" s="44">
        <f t="shared" si="2"/>
        <v>4</v>
      </c>
    </row>
    <row r="187" spans="1:8" ht="12.75">
      <c r="A187" s="42" t="s">
        <v>775</v>
      </c>
      <c r="B187" s="42">
        <v>15991973</v>
      </c>
      <c r="C187" s="42" t="s">
        <v>248</v>
      </c>
      <c r="D187" s="43">
        <v>0</v>
      </c>
      <c r="E187" s="43">
        <v>22600000</v>
      </c>
      <c r="F187" s="43">
        <v>0</v>
      </c>
      <c r="G187" s="45"/>
      <c r="H187" s="44">
        <f t="shared" si="2"/>
        <v>-1</v>
      </c>
    </row>
    <row r="188" spans="1:8" ht="12.75">
      <c r="A188" s="42" t="s">
        <v>775</v>
      </c>
      <c r="B188" s="42">
        <v>15991977</v>
      </c>
      <c r="C188" s="42" t="s">
        <v>249</v>
      </c>
      <c r="D188" s="43">
        <v>0</v>
      </c>
      <c r="E188" s="43">
        <v>0</v>
      </c>
      <c r="F188" s="43">
        <v>1000000</v>
      </c>
      <c r="G188" s="43">
        <v>1000000</v>
      </c>
      <c r="H188" s="44" t="e">
        <f t="shared" si="2"/>
        <v>#DIV/0!</v>
      </c>
    </row>
    <row r="189" spans="1:8" ht="12.75">
      <c r="A189" s="42" t="s">
        <v>775</v>
      </c>
      <c r="B189" s="42">
        <v>15991980</v>
      </c>
      <c r="C189" s="42" t="s">
        <v>250</v>
      </c>
      <c r="D189" s="43">
        <v>0</v>
      </c>
      <c r="E189" s="43">
        <v>4456179</v>
      </c>
      <c r="F189" s="43">
        <v>23503841</v>
      </c>
      <c r="G189" s="45"/>
      <c r="H189" s="44">
        <f t="shared" si="2"/>
        <v>-1</v>
      </c>
    </row>
    <row r="190" spans="1:8" ht="12.75">
      <c r="A190" s="42" t="s">
        <v>775</v>
      </c>
      <c r="B190" s="42">
        <v>15992005</v>
      </c>
      <c r="C190" s="42" t="s">
        <v>251</v>
      </c>
      <c r="D190" s="45"/>
      <c r="E190" s="43">
        <v>457732</v>
      </c>
      <c r="F190" s="43">
        <v>0</v>
      </c>
      <c r="G190" s="45"/>
      <c r="H190" s="44">
        <f t="shared" si="2"/>
        <v>-1</v>
      </c>
    </row>
    <row r="191" spans="1:8" ht="12.75">
      <c r="A191" s="42" t="s">
        <v>775</v>
      </c>
      <c r="B191" s="42">
        <v>15992008</v>
      </c>
      <c r="C191" s="42" t="s">
        <v>252</v>
      </c>
      <c r="D191" s="45"/>
      <c r="E191" s="43">
        <v>557246</v>
      </c>
      <c r="F191" s="43">
        <v>0</v>
      </c>
      <c r="G191" s="45"/>
      <c r="H191" s="44">
        <f t="shared" si="2"/>
        <v>-1</v>
      </c>
    </row>
    <row r="192" spans="1:8" ht="12.75">
      <c r="A192" s="42" t="s">
        <v>775</v>
      </c>
      <c r="B192" s="42">
        <v>15993234</v>
      </c>
      <c r="C192" s="42" t="s">
        <v>253</v>
      </c>
      <c r="D192" s="43">
        <v>89763</v>
      </c>
      <c r="E192" s="43">
        <v>89763</v>
      </c>
      <c r="F192" s="43">
        <v>89763</v>
      </c>
      <c r="G192" s="43">
        <v>89763</v>
      </c>
      <c r="H192" s="44">
        <f t="shared" si="2"/>
        <v>0</v>
      </c>
    </row>
    <row r="193" spans="1:8" ht="12.75">
      <c r="A193" s="42" t="s">
        <v>792</v>
      </c>
      <c r="B193" s="42">
        <v>15993384</v>
      </c>
      <c r="C193" s="42" t="s">
        <v>254</v>
      </c>
      <c r="D193" s="43">
        <v>7500000</v>
      </c>
      <c r="E193" s="43">
        <v>10000000</v>
      </c>
      <c r="F193" s="43">
        <v>6500000</v>
      </c>
      <c r="G193" s="43">
        <v>5000000</v>
      </c>
      <c r="H193" s="44">
        <f t="shared" si="2"/>
        <v>-0.5</v>
      </c>
    </row>
    <row r="194" spans="1:8" ht="12.75">
      <c r="A194" s="42" t="s">
        <v>775</v>
      </c>
      <c r="B194" s="42">
        <v>15993856</v>
      </c>
      <c r="C194" s="42" t="s">
        <v>255</v>
      </c>
      <c r="D194" s="43">
        <v>600000</v>
      </c>
      <c r="E194" s="43">
        <v>600000</v>
      </c>
      <c r="F194" s="43">
        <v>600000</v>
      </c>
      <c r="G194" s="43">
        <v>600000</v>
      </c>
      <c r="H194" s="44">
        <f t="shared" si="2"/>
        <v>0</v>
      </c>
    </row>
    <row r="195" spans="1:8" ht="12.75">
      <c r="A195" s="42" t="s">
        <v>775</v>
      </c>
      <c r="B195" s="42">
        <v>15993857</v>
      </c>
      <c r="C195" s="42" t="s">
        <v>256</v>
      </c>
      <c r="D195" s="43">
        <v>0</v>
      </c>
      <c r="E195" s="43">
        <v>0</v>
      </c>
      <c r="F195" s="43">
        <v>1581922</v>
      </c>
      <c r="G195" s="45"/>
      <c r="H195" s="44" t="e">
        <f aca="true" t="shared" si="3" ref="H195:H258">+(G195-E195)/E195</f>
        <v>#DIV/0!</v>
      </c>
    </row>
    <row r="196" spans="1:8" ht="12.75">
      <c r="A196" s="42" t="s">
        <v>775</v>
      </c>
      <c r="B196" s="42">
        <v>15994281</v>
      </c>
      <c r="C196" s="42" t="s">
        <v>257</v>
      </c>
      <c r="D196" s="45"/>
      <c r="E196" s="45"/>
      <c r="F196" s="45"/>
      <c r="G196" s="43">
        <v>4156899</v>
      </c>
      <c r="H196" s="44" t="e">
        <f t="shared" si="3"/>
        <v>#DIV/0!</v>
      </c>
    </row>
    <row r="197" spans="1:8" ht="12.75">
      <c r="A197" s="42" t="s">
        <v>775</v>
      </c>
      <c r="B197" s="42">
        <v>15994282</v>
      </c>
      <c r="C197" s="42" t="s">
        <v>258</v>
      </c>
      <c r="D197" s="43">
        <v>0</v>
      </c>
      <c r="E197" s="43">
        <v>1912542</v>
      </c>
      <c r="F197" s="43">
        <v>9562523</v>
      </c>
      <c r="G197" s="43">
        <v>9562523</v>
      </c>
      <c r="H197" s="44">
        <f t="shared" si="3"/>
        <v>3.999902224369452</v>
      </c>
    </row>
    <row r="198" spans="1:8" ht="12.75">
      <c r="A198" s="42" t="s">
        <v>775</v>
      </c>
      <c r="B198" s="42">
        <v>15994283</v>
      </c>
      <c r="C198" s="42" t="s">
        <v>259</v>
      </c>
      <c r="D198" s="43">
        <v>0</v>
      </c>
      <c r="E198" s="43">
        <v>21137</v>
      </c>
      <c r="F198" s="43">
        <v>0</v>
      </c>
      <c r="G198" s="43">
        <v>2933636</v>
      </c>
      <c r="H198" s="44">
        <f t="shared" si="3"/>
        <v>137.79150305152103</v>
      </c>
    </row>
    <row r="199" spans="1:8" ht="12.75">
      <c r="A199" s="42" t="s">
        <v>775</v>
      </c>
      <c r="B199" s="42">
        <v>15994284</v>
      </c>
      <c r="C199" s="42" t="s">
        <v>260</v>
      </c>
      <c r="D199" s="45"/>
      <c r="E199" s="45"/>
      <c r="F199" s="45"/>
      <c r="G199" s="43">
        <v>744420</v>
      </c>
      <c r="H199" s="44" t="e">
        <f t="shared" si="3"/>
        <v>#DIV/0!</v>
      </c>
    </row>
    <row r="200" spans="1:8" ht="12.75">
      <c r="A200" s="42" t="s">
        <v>775</v>
      </c>
      <c r="B200" s="42">
        <v>15994285</v>
      </c>
      <c r="C200" s="42" t="s">
        <v>261</v>
      </c>
      <c r="D200" s="45"/>
      <c r="E200" s="45"/>
      <c r="F200" s="45"/>
      <c r="G200" s="43">
        <v>246837</v>
      </c>
      <c r="H200" s="44" t="e">
        <f t="shared" si="3"/>
        <v>#DIV/0!</v>
      </c>
    </row>
    <row r="201" spans="1:8" ht="12.75">
      <c r="A201" s="42" t="s">
        <v>775</v>
      </c>
      <c r="B201" s="42">
        <v>15994419</v>
      </c>
      <c r="C201" s="42" t="s">
        <v>262</v>
      </c>
      <c r="D201" s="43">
        <v>0</v>
      </c>
      <c r="E201" s="43">
        <v>0</v>
      </c>
      <c r="F201" s="43">
        <v>2933636</v>
      </c>
      <c r="G201" s="45"/>
      <c r="H201" s="44" t="e">
        <f t="shared" si="3"/>
        <v>#DIV/0!</v>
      </c>
    </row>
    <row r="202" spans="1:8" ht="12.75">
      <c r="A202" s="42" t="s">
        <v>775</v>
      </c>
      <c r="B202" s="42">
        <v>15995050</v>
      </c>
      <c r="C202" s="42" t="s">
        <v>263</v>
      </c>
      <c r="D202" s="43">
        <v>0</v>
      </c>
      <c r="E202" s="43">
        <v>0</v>
      </c>
      <c r="F202" s="43">
        <v>300000</v>
      </c>
      <c r="G202" s="45"/>
      <c r="H202" s="44" t="e">
        <f t="shared" si="3"/>
        <v>#DIV/0!</v>
      </c>
    </row>
    <row r="203" spans="1:8" ht="12.75">
      <c r="A203" s="42" t="s">
        <v>775</v>
      </c>
      <c r="B203" s="42">
        <v>15997104</v>
      </c>
      <c r="C203" s="42" t="s">
        <v>264</v>
      </c>
      <c r="D203" s="43">
        <v>0</v>
      </c>
      <c r="E203" s="43">
        <v>0</v>
      </c>
      <c r="F203" s="43">
        <v>2700000</v>
      </c>
      <c r="G203" s="43">
        <v>2700000</v>
      </c>
      <c r="H203" s="44" t="e">
        <f t="shared" si="3"/>
        <v>#DIV/0!</v>
      </c>
    </row>
    <row r="204" spans="1:8" ht="12.75">
      <c r="A204" s="42" t="s">
        <v>775</v>
      </c>
      <c r="B204" s="42">
        <v>15999003</v>
      </c>
      <c r="C204" s="42" t="s">
        <v>265</v>
      </c>
      <c r="D204" s="43">
        <v>0</v>
      </c>
      <c r="E204" s="43">
        <v>900000</v>
      </c>
      <c r="F204" s="43">
        <v>0</v>
      </c>
      <c r="G204" s="45"/>
      <c r="H204" s="44">
        <f t="shared" si="3"/>
        <v>-1</v>
      </c>
    </row>
    <row r="205" spans="1:8" ht="12.75">
      <c r="A205" s="42" t="s">
        <v>775</v>
      </c>
      <c r="B205" s="42" t="s">
        <v>266</v>
      </c>
      <c r="C205" s="42" t="s">
        <v>267</v>
      </c>
      <c r="D205" s="45"/>
      <c r="E205" s="43">
        <v>10000000</v>
      </c>
      <c r="F205" s="43">
        <v>0</v>
      </c>
      <c r="G205" s="45"/>
      <c r="H205" s="44">
        <f t="shared" si="3"/>
        <v>-1</v>
      </c>
    </row>
    <row r="206" spans="1:8" ht="12.75">
      <c r="A206" s="42" t="s">
        <v>775</v>
      </c>
      <c r="B206" s="42">
        <v>17500100</v>
      </c>
      <c r="C206" s="42" t="s">
        <v>907</v>
      </c>
      <c r="D206" s="43">
        <v>3146717</v>
      </c>
      <c r="E206" s="43">
        <v>3011740</v>
      </c>
      <c r="F206" s="43">
        <v>2768427</v>
      </c>
      <c r="G206" s="43">
        <v>2768427</v>
      </c>
      <c r="H206" s="44">
        <f t="shared" si="3"/>
        <v>-0.08078818224680749</v>
      </c>
    </row>
    <row r="207" spans="1:8" ht="12.75">
      <c r="A207" s="42" t="s">
        <v>775</v>
      </c>
      <c r="B207" s="42">
        <v>17500102</v>
      </c>
      <c r="C207" s="42" t="s">
        <v>268</v>
      </c>
      <c r="D207" s="43">
        <v>2726760</v>
      </c>
      <c r="E207" s="43">
        <v>2724780</v>
      </c>
      <c r="F207" s="43">
        <v>3531977</v>
      </c>
      <c r="G207" s="43">
        <v>1213217</v>
      </c>
      <c r="H207" s="44">
        <f t="shared" si="3"/>
        <v>-0.5547468052466621</v>
      </c>
    </row>
    <row r="208" spans="1:8" ht="12.75">
      <c r="A208" s="42" t="s">
        <v>775</v>
      </c>
      <c r="B208" s="42">
        <v>17500119</v>
      </c>
      <c r="C208" s="42" t="s">
        <v>269</v>
      </c>
      <c r="D208" s="43">
        <v>61264</v>
      </c>
      <c r="E208" s="43">
        <v>53557</v>
      </c>
      <c r="F208" s="43">
        <v>51680</v>
      </c>
      <c r="G208" s="43">
        <v>52057</v>
      </c>
      <c r="H208" s="44">
        <f t="shared" si="3"/>
        <v>-0.028007543365012978</v>
      </c>
    </row>
    <row r="209" spans="1:8" ht="12.75">
      <c r="A209" s="42" t="s">
        <v>775</v>
      </c>
      <c r="B209" s="42">
        <v>17500201</v>
      </c>
      <c r="C209" s="42" t="s">
        <v>270</v>
      </c>
      <c r="D209" s="43">
        <v>775000</v>
      </c>
      <c r="E209" s="43">
        <v>775000</v>
      </c>
      <c r="F209" s="43">
        <v>0</v>
      </c>
      <c r="G209" s="43">
        <v>240166</v>
      </c>
      <c r="H209" s="44">
        <f t="shared" si="3"/>
        <v>-0.6901083870967742</v>
      </c>
    </row>
    <row r="210" spans="1:8" ht="12.75">
      <c r="A210" s="42" t="s">
        <v>775</v>
      </c>
      <c r="B210" s="42">
        <v>17500300</v>
      </c>
      <c r="C210" s="42" t="s">
        <v>271</v>
      </c>
      <c r="D210" s="43">
        <v>27700000</v>
      </c>
      <c r="E210" s="43">
        <v>26950000</v>
      </c>
      <c r="F210" s="43">
        <v>26000000</v>
      </c>
      <c r="G210" s="43">
        <v>26950000</v>
      </c>
      <c r="H210" s="44">
        <f t="shared" si="3"/>
        <v>0</v>
      </c>
    </row>
    <row r="211" spans="1:8" ht="12.75">
      <c r="A211" s="42" t="s">
        <v>775</v>
      </c>
      <c r="B211" s="42">
        <v>17750100</v>
      </c>
      <c r="C211" s="42" t="s">
        <v>909</v>
      </c>
      <c r="D211" s="43">
        <v>743779</v>
      </c>
      <c r="E211" s="43">
        <v>650539</v>
      </c>
      <c r="F211" s="43">
        <v>502970</v>
      </c>
      <c r="G211" s="43">
        <v>4201213</v>
      </c>
      <c r="H211" s="44">
        <f t="shared" si="3"/>
        <v>5.458049402111173</v>
      </c>
    </row>
    <row r="212" spans="1:8" ht="12.75">
      <c r="A212" s="42" t="s">
        <v>775</v>
      </c>
      <c r="B212" s="42">
        <v>17750115</v>
      </c>
      <c r="C212" s="42" t="s">
        <v>272</v>
      </c>
      <c r="D212" s="43">
        <v>900000</v>
      </c>
      <c r="E212" s="43">
        <v>900000</v>
      </c>
      <c r="F212" s="43">
        <v>1810167</v>
      </c>
      <c r="G212" s="43">
        <v>1810167</v>
      </c>
      <c r="H212" s="44">
        <f t="shared" si="3"/>
        <v>1.0112966666666667</v>
      </c>
    </row>
    <row r="213" spans="1:8" ht="12.75">
      <c r="A213" s="42" t="s">
        <v>775</v>
      </c>
      <c r="B213" s="42">
        <v>17750124</v>
      </c>
      <c r="C213" s="42" t="s">
        <v>273</v>
      </c>
      <c r="D213" s="43">
        <v>500000</v>
      </c>
      <c r="E213" s="43">
        <v>499240</v>
      </c>
      <c r="F213" s="43">
        <v>549925</v>
      </c>
      <c r="G213" s="43">
        <v>500000</v>
      </c>
      <c r="H213" s="44">
        <f t="shared" si="3"/>
        <v>0.0015223139171540742</v>
      </c>
    </row>
    <row r="214" spans="1:8" ht="12.75">
      <c r="A214" s="42" t="s">
        <v>775</v>
      </c>
      <c r="B214" s="42">
        <v>17750200</v>
      </c>
      <c r="C214" s="42" t="s">
        <v>274</v>
      </c>
      <c r="D214" s="43">
        <v>0</v>
      </c>
      <c r="E214" s="43">
        <v>0</v>
      </c>
      <c r="F214" s="43">
        <v>715972</v>
      </c>
      <c r="G214" s="43">
        <v>715972</v>
      </c>
      <c r="H214" s="44" t="e">
        <f t="shared" si="3"/>
        <v>#DIV/0!</v>
      </c>
    </row>
    <row r="215" spans="1:8" ht="12.75">
      <c r="A215" s="42" t="s">
        <v>775</v>
      </c>
      <c r="B215" s="42">
        <v>17750600</v>
      </c>
      <c r="C215" s="42" t="s">
        <v>275</v>
      </c>
      <c r="D215" s="43">
        <v>805000</v>
      </c>
      <c r="E215" s="43">
        <v>805000</v>
      </c>
      <c r="F215" s="43">
        <v>805000</v>
      </c>
      <c r="G215" s="43">
        <v>805000</v>
      </c>
      <c r="H215" s="44">
        <f t="shared" si="3"/>
        <v>0</v>
      </c>
    </row>
    <row r="216" spans="1:8" ht="12.75">
      <c r="A216" s="42" t="s">
        <v>775</v>
      </c>
      <c r="B216" s="42">
        <v>17750700</v>
      </c>
      <c r="C216" s="42" t="s">
        <v>276</v>
      </c>
      <c r="D216" s="43">
        <v>53000</v>
      </c>
      <c r="E216" s="43">
        <v>53000</v>
      </c>
      <c r="F216" s="43">
        <v>53000</v>
      </c>
      <c r="G216" s="43">
        <v>53000</v>
      </c>
      <c r="H216" s="44">
        <f t="shared" si="3"/>
        <v>0</v>
      </c>
    </row>
    <row r="217" spans="1:8" ht="12.75">
      <c r="A217" s="42" t="s">
        <v>775</v>
      </c>
      <c r="B217" s="42">
        <v>17900100</v>
      </c>
      <c r="C217" s="42" t="s">
        <v>911</v>
      </c>
      <c r="D217" s="43">
        <v>4690244</v>
      </c>
      <c r="E217" s="43">
        <v>4262092</v>
      </c>
      <c r="F217" s="43">
        <v>3740649</v>
      </c>
      <c r="G217" s="43">
        <v>3627666</v>
      </c>
      <c r="H217" s="44">
        <f t="shared" si="3"/>
        <v>-0.14885319228209998</v>
      </c>
    </row>
    <row r="218" spans="1:8" ht="12.75">
      <c r="A218" s="42" t="s">
        <v>775</v>
      </c>
      <c r="B218" s="42">
        <v>17900150</v>
      </c>
      <c r="C218" s="42" t="s">
        <v>277</v>
      </c>
      <c r="D218" s="43">
        <v>0</v>
      </c>
      <c r="E218" s="43">
        <v>0</v>
      </c>
      <c r="F218" s="43">
        <v>70000</v>
      </c>
      <c r="G218" s="43">
        <v>70000</v>
      </c>
      <c r="H218" s="44" t="e">
        <f t="shared" si="3"/>
        <v>#DIV/0!</v>
      </c>
    </row>
    <row r="219" spans="1:8" ht="12.75">
      <c r="A219" s="42" t="s">
        <v>775</v>
      </c>
      <c r="B219" s="42">
        <v>17900151</v>
      </c>
      <c r="C219" s="42" t="s">
        <v>278</v>
      </c>
      <c r="D219" s="43">
        <v>0</v>
      </c>
      <c r="E219" s="43">
        <v>0</v>
      </c>
      <c r="F219" s="43">
        <v>55000</v>
      </c>
      <c r="G219" s="43">
        <v>55000</v>
      </c>
      <c r="H219" s="44" t="e">
        <f t="shared" si="3"/>
        <v>#DIV/0!</v>
      </c>
    </row>
    <row r="220" spans="1:8" ht="12.75">
      <c r="A220" s="42" t="s">
        <v>775</v>
      </c>
      <c r="B220" s="42">
        <v>17900300</v>
      </c>
      <c r="C220" s="42" t="s">
        <v>279</v>
      </c>
      <c r="D220" s="43">
        <v>595695</v>
      </c>
      <c r="E220" s="43">
        <v>595695</v>
      </c>
      <c r="F220" s="43">
        <v>595695</v>
      </c>
      <c r="G220" s="43">
        <v>582000</v>
      </c>
      <c r="H220" s="44">
        <f t="shared" si="3"/>
        <v>-0.02298995291214464</v>
      </c>
    </row>
    <row r="221" spans="1:8" ht="12.75">
      <c r="A221" s="42" t="s">
        <v>777</v>
      </c>
      <c r="B221" s="42">
        <v>20000100</v>
      </c>
      <c r="C221" s="42" t="s">
        <v>280</v>
      </c>
      <c r="D221" s="43">
        <v>6382555</v>
      </c>
      <c r="E221" s="43">
        <v>6045516</v>
      </c>
      <c r="F221" s="43">
        <v>6086178</v>
      </c>
      <c r="G221" s="43">
        <v>5825202</v>
      </c>
      <c r="H221" s="44">
        <f t="shared" si="3"/>
        <v>-0.03644254683967423</v>
      </c>
    </row>
    <row r="222" spans="1:8" ht="12.75">
      <c r="A222" s="42" t="s">
        <v>777</v>
      </c>
      <c r="B222" s="42">
        <v>20001700</v>
      </c>
      <c r="C222" s="42" t="s">
        <v>281</v>
      </c>
      <c r="D222" s="43">
        <v>9246775</v>
      </c>
      <c r="E222" s="43">
        <v>8836829</v>
      </c>
      <c r="F222" s="43">
        <v>8484350</v>
      </c>
      <c r="G222" s="43">
        <v>8477382</v>
      </c>
      <c r="H222" s="44">
        <f t="shared" si="3"/>
        <v>-0.040676016249720344</v>
      </c>
    </row>
    <row r="223" spans="1:8" ht="12.75">
      <c r="A223" s="42" t="s">
        <v>777</v>
      </c>
      <c r="B223" s="42">
        <v>20011001</v>
      </c>
      <c r="C223" s="42" t="s">
        <v>282</v>
      </c>
      <c r="D223" s="43">
        <v>55000</v>
      </c>
      <c r="E223" s="43">
        <v>55000</v>
      </c>
      <c r="F223" s="43">
        <v>0</v>
      </c>
      <c r="G223" s="45"/>
      <c r="H223" s="44">
        <f t="shared" si="3"/>
        <v>-1</v>
      </c>
    </row>
    <row r="224" spans="1:8" ht="12.75">
      <c r="A224" s="42" t="s">
        <v>777</v>
      </c>
      <c r="B224" s="42">
        <v>20100100</v>
      </c>
      <c r="C224" s="42" t="s">
        <v>283</v>
      </c>
      <c r="D224" s="43">
        <v>514001</v>
      </c>
      <c r="E224" s="43">
        <v>405811</v>
      </c>
      <c r="F224" s="43">
        <v>5348093</v>
      </c>
      <c r="G224" s="43">
        <v>405811</v>
      </c>
      <c r="H224" s="44">
        <f t="shared" si="3"/>
        <v>0</v>
      </c>
    </row>
    <row r="225" spans="1:8" ht="12.75">
      <c r="A225" s="42" t="s">
        <v>777</v>
      </c>
      <c r="B225" s="42">
        <v>20200100</v>
      </c>
      <c r="C225" s="42" t="s">
        <v>284</v>
      </c>
      <c r="D225" s="43">
        <v>688204</v>
      </c>
      <c r="E225" s="43">
        <v>562567</v>
      </c>
      <c r="F225" s="43">
        <v>0</v>
      </c>
      <c r="G225" s="45"/>
      <c r="H225" s="44">
        <f t="shared" si="3"/>
        <v>-1</v>
      </c>
    </row>
    <row r="226" spans="1:8" ht="12.75">
      <c r="A226" s="42" t="s">
        <v>777</v>
      </c>
      <c r="B226" s="42">
        <v>20301000</v>
      </c>
      <c r="C226" s="42" t="s">
        <v>285</v>
      </c>
      <c r="D226" s="43">
        <v>9677607</v>
      </c>
      <c r="E226" s="43">
        <v>9165670</v>
      </c>
      <c r="F226" s="43">
        <v>8950325</v>
      </c>
      <c r="G226" s="43">
        <v>8788962</v>
      </c>
      <c r="H226" s="44">
        <f t="shared" si="3"/>
        <v>-0.04109988686042591</v>
      </c>
    </row>
    <row r="227" spans="1:8" ht="12.75">
      <c r="A227" s="42" t="s">
        <v>777</v>
      </c>
      <c r="B227" s="42">
        <v>20301004</v>
      </c>
      <c r="C227" s="42" t="s">
        <v>286</v>
      </c>
      <c r="D227" s="43">
        <v>220000</v>
      </c>
      <c r="E227" s="43">
        <v>220000</v>
      </c>
      <c r="F227" s="43">
        <v>220000</v>
      </c>
      <c r="G227" s="43">
        <v>220000</v>
      </c>
      <c r="H227" s="44">
        <f t="shared" si="3"/>
        <v>0</v>
      </c>
    </row>
    <row r="228" spans="1:8" ht="12.75">
      <c r="A228" s="42" t="s">
        <v>777</v>
      </c>
      <c r="B228" s="42">
        <v>21000012</v>
      </c>
      <c r="C228" s="42" t="s">
        <v>287</v>
      </c>
      <c r="D228" s="43">
        <v>7346593</v>
      </c>
      <c r="E228" s="43">
        <v>7302904</v>
      </c>
      <c r="F228" s="43">
        <v>7632539</v>
      </c>
      <c r="G228" s="43">
        <v>7632539</v>
      </c>
      <c r="H228" s="44">
        <f t="shared" si="3"/>
        <v>0.04513752337426317</v>
      </c>
    </row>
    <row r="229" spans="1:8" ht="12.75">
      <c r="A229" s="42" t="s">
        <v>777</v>
      </c>
      <c r="B229" s="42">
        <v>21000013</v>
      </c>
      <c r="C229" s="42" t="s">
        <v>288</v>
      </c>
      <c r="D229" s="43">
        <v>461489</v>
      </c>
      <c r="E229" s="43">
        <v>422265</v>
      </c>
      <c r="F229" s="43">
        <v>393632</v>
      </c>
      <c r="G229" s="43">
        <v>375051</v>
      </c>
      <c r="H229" s="44">
        <f t="shared" si="3"/>
        <v>-0.11181130332847856</v>
      </c>
    </row>
    <row r="230" spans="1:8" ht="12.75">
      <c r="A230" s="42" t="s">
        <v>777</v>
      </c>
      <c r="B230" s="42">
        <v>21000014</v>
      </c>
      <c r="C230" s="42" t="s">
        <v>289</v>
      </c>
      <c r="D230" s="43">
        <v>75000</v>
      </c>
      <c r="E230" s="43">
        <v>196862</v>
      </c>
      <c r="F230" s="43">
        <v>196862</v>
      </c>
      <c r="G230" s="43">
        <v>75000</v>
      </c>
      <c r="H230" s="44">
        <f t="shared" si="3"/>
        <v>-0.6190224624356148</v>
      </c>
    </row>
    <row r="231" spans="1:8" ht="12.75">
      <c r="A231" s="42" t="s">
        <v>777</v>
      </c>
      <c r="B231" s="42">
        <v>21000015</v>
      </c>
      <c r="C231" s="42" t="s">
        <v>290</v>
      </c>
      <c r="D231" s="43">
        <v>2300000</v>
      </c>
      <c r="E231" s="43">
        <v>4843452</v>
      </c>
      <c r="F231" s="43">
        <v>2300000</v>
      </c>
      <c r="G231" s="43">
        <v>2300000</v>
      </c>
      <c r="H231" s="44">
        <f t="shared" si="3"/>
        <v>-0.5251320752223827</v>
      </c>
    </row>
    <row r="232" spans="1:8" ht="12.75">
      <c r="A232" s="42" t="s">
        <v>777</v>
      </c>
      <c r="B232" s="42">
        <v>22000100</v>
      </c>
      <c r="C232" s="42" t="s">
        <v>291</v>
      </c>
      <c r="D232" s="43">
        <v>29637373</v>
      </c>
      <c r="E232" s="43">
        <v>27945126</v>
      </c>
      <c r="F232" s="43">
        <v>26583531</v>
      </c>
      <c r="G232" s="43">
        <v>26044797</v>
      </c>
      <c r="H232" s="44">
        <f t="shared" si="3"/>
        <v>-0.06800216252379752</v>
      </c>
    </row>
    <row r="233" spans="1:8" ht="12.75">
      <c r="A233" s="42" t="s">
        <v>777</v>
      </c>
      <c r="B233" s="42">
        <v>22000102</v>
      </c>
      <c r="C233" s="42" t="s">
        <v>292</v>
      </c>
      <c r="D233" s="43">
        <v>903817</v>
      </c>
      <c r="E233" s="43">
        <v>260812</v>
      </c>
      <c r="F233" s="43">
        <v>260812</v>
      </c>
      <c r="G233" s="43">
        <v>260812</v>
      </c>
      <c r="H233" s="44">
        <f t="shared" si="3"/>
        <v>0</v>
      </c>
    </row>
    <row r="234" spans="1:8" ht="12.75">
      <c r="A234" s="42" t="s">
        <v>777</v>
      </c>
      <c r="B234" s="42">
        <v>22000107</v>
      </c>
      <c r="C234" s="42" t="s">
        <v>293</v>
      </c>
      <c r="D234" s="43">
        <v>275000</v>
      </c>
      <c r="E234" s="43">
        <v>275000</v>
      </c>
      <c r="F234" s="43">
        <v>0</v>
      </c>
      <c r="G234" s="45"/>
      <c r="H234" s="44">
        <f t="shared" si="3"/>
        <v>-1</v>
      </c>
    </row>
    <row r="235" spans="1:8" ht="12.75">
      <c r="A235" s="42" t="s">
        <v>777</v>
      </c>
      <c r="B235" s="42">
        <v>22100100</v>
      </c>
      <c r="C235" s="42" t="s">
        <v>294</v>
      </c>
      <c r="D235" s="43">
        <v>831182</v>
      </c>
      <c r="E235" s="43">
        <v>831182</v>
      </c>
      <c r="F235" s="43">
        <v>0</v>
      </c>
      <c r="G235" s="45"/>
      <c r="H235" s="44">
        <f t="shared" si="3"/>
        <v>-1</v>
      </c>
    </row>
    <row r="236" spans="1:8" ht="12.75">
      <c r="A236" s="42" t="s">
        <v>777</v>
      </c>
      <c r="B236" s="42">
        <v>22100105</v>
      </c>
      <c r="C236" s="42" t="s">
        <v>295</v>
      </c>
      <c r="D236" s="43">
        <v>0</v>
      </c>
      <c r="E236" s="43">
        <v>0</v>
      </c>
      <c r="F236" s="43">
        <v>3132727</v>
      </c>
      <c r="G236" s="43">
        <v>3051198</v>
      </c>
      <c r="H236" s="44" t="e">
        <f t="shared" si="3"/>
        <v>#DIV/0!</v>
      </c>
    </row>
    <row r="237" spans="1:8" ht="12.75">
      <c r="A237" s="42" t="s">
        <v>777</v>
      </c>
      <c r="B237" s="42">
        <v>22202220</v>
      </c>
      <c r="C237" s="42" t="s">
        <v>296</v>
      </c>
      <c r="D237" s="43">
        <v>983303</v>
      </c>
      <c r="E237" s="43">
        <v>983303</v>
      </c>
      <c r="F237" s="43">
        <v>952444</v>
      </c>
      <c r="G237" s="43">
        <v>843672</v>
      </c>
      <c r="H237" s="44">
        <f t="shared" si="3"/>
        <v>-0.142002007519554</v>
      </c>
    </row>
    <row r="238" spans="1:8" ht="12.75">
      <c r="A238" s="42" t="s">
        <v>777</v>
      </c>
      <c r="B238" s="42">
        <v>22202221</v>
      </c>
      <c r="C238" s="42" t="s">
        <v>297</v>
      </c>
      <c r="D238" s="43">
        <v>1957473</v>
      </c>
      <c r="E238" s="43">
        <v>1657473</v>
      </c>
      <c r="F238" s="43">
        <v>1657263</v>
      </c>
      <c r="G238" s="43">
        <v>1657473</v>
      </c>
      <c r="H238" s="44">
        <f t="shared" si="3"/>
        <v>0</v>
      </c>
    </row>
    <row r="239" spans="1:8" ht="12.75">
      <c r="A239" s="42" t="s">
        <v>777</v>
      </c>
      <c r="B239" s="42">
        <v>22502000</v>
      </c>
      <c r="C239" s="42" t="s">
        <v>298</v>
      </c>
      <c r="D239" s="43">
        <v>1576198</v>
      </c>
      <c r="E239" s="43">
        <v>1574143</v>
      </c>
      <c r="F239" s="43">
        <v>1572433</v>
      </c>
      <c r="G239" s="43">
        <v>1464896</v>
      </c>
      <c r="H239" s="44">
        <f t="shared" si="3"/>
        <v>-0.06940093752600622</v>
      </c>
    </row>
    <row r="240" spans="1:8" ht="12.75">
      <c r="A240" s="42" t="s">
        <v>777</v>
      </c>
      <c r="B240" s="42">
        <v>22608870</v>
      </c>
      <c r="C240" s="42" t="s">
        <v>299</v>
      </c>
      <c r="D240" s="43">
        <v>15419520</v>
      </c>
      <c r="E240" s="43">
        <v>15382875</v>
      </c>
      <c r="F240" s="43">
        <v>13917285</v>
      </c>
      <c r="G240" s="43">
        <v>13856441</v>
      </c>
      <c r="H240" s="44">
        <f t="shared" si="3"/>
        <v>-0.09922943532987169</v>
      </c>
    </row>
    <row r="241" spans="1:8" ht="12.75">
      <c r="A241" s="42" t="s">
        <v>777</v>
      </c>
      <c r="B241" s="42">
        <v>22608872</v>
      </c>
      <c r="C241" s="42" t="s">
        <v>300</v>
      </c>
      <c r="D241" s="43">
        <v>1456260</v>
      </c>
      <c r="E241" s="43">
        <v>1456260</v>
      </c>
      <c r="F241" s="43">
        <v>1030305</v>
      </c>
      <c r="G241" s="43">
        <v>1030305</v>
      </c>
      <c r="H241" s="44">
        <f t="shared" si="3"/>
        <v>-0.29249927897490835</v>
      </c>
    </row>
    <row r="242" spans="1:8" ht="12.75">
      <c r="A242" s="42" t="s">
        <v>777</v>
      </c>
      <c r="B242" s="42">
        <v>22608881</v>
      </c>
      <c r="C242" s="42" t="s">
        <v>301</v>
      </c>
      <c r="D242" s="43">
        <v>342117</v>
      </c>
      <c r="E242" s="43">
        <v>342117</v>
      </c>
      <c r="F242" s="43">
        <v>341719</v>
      </c>
      <c r="G242" s="43">
        <v>336859</v>
      </c>
      <c r="H242" s="44">
        <f t="shared" si="3"/>
        <v>-0.01536901118623161</v>
      </c>
    </row>
    <row r="243" spans="1:8" ht="12.75">
      <c r="A243" s="42" t="s">
        <v>777</v>
      </c>
      <c r="B243" s="42">
        <v>23000100</v>
      </c>
      <c r="C243" s="42" t="s">
        <v>302</v>
      </c>
      <c r="D243" s="43">
        <v>678762</v>
      </c>
      <c r="E243" s="43">
        <v>639628</v>
      </c>
      <c r="F243" s="43">
        <v>639070</v>
      </c>
      <c r="G243" s="43">
        <v>636569</v>
      </c>
      <c r="H243" s="44">
        <f t="shared" si="3"/>
        <v>-0.004782467309123428</v>
      </c>
    </row>
    <row r="244" spans="1:8" ht="12.75">
      <c r="A244" s="42" t="s">
        <v>777</v>
      </c>
      <c r="B244" s="42">
        <v>23000101</v>
      </c>
      <c r="C244" s="42" t="s">
        <v>303</v>
      </c>
      <c r="D244" s="43">
        <v>431783</v>
      </c>
      <c r="E244" s="43">
        <v>390002</v>
      </c>
      <c r="F244" s="43">
        <v>390187</v>
      </c>
      <c r="G244" s="43">
        <v>390002</v>
      </c>
      <c r="H244" s="44">
        <f t="shared" si="3"/>
        <v>0</v>
      </c>
    </row>
    <row r="245" spans="1:8" ht="12.75">
      <c r="A245" s="42" t="s">
        <v>777</v>
      </c>
      <c r="B245" s="42">
        <v>23100200</v>
      </c>
      <c r="C245" s="42" t="s">
        <v>304</v>
      </c>
      <c r="D245" s="43">
        <v>9206561</v>
      </c>
      <c r="E245" s="43">
        <v>9191038</v>
      </c>
      <c r="F245" s="43">
        <v>9224117</v>
      </c>
      <c r="G245" s="43">
        <v>9006199</v>
      </c>
      <c r="H245" s="44">
        <f t="shared" si="3"/>
        <v>-0.02011078618106029</v>
      </c>
    </row>
    <row r="246" spans="1:8" ht="12.75">
      <c r="A246" s="42" t="s">
        <v>777</v>
      </c>
      <c r="B246" s="42">
        <v>23100300</v>
      </c>
      <c r="C246" s="42" t="s">
        <v>305</v>
      </c>
      <c r="D246" s="43">
        <v>0</v>
      </c>
      <c r="E246" s="43">
        <v>2059</v>
      </c>
      <c r="F246" s="43">
        <v>0</v>
      </c>
      <c r="G246" s="45"/>
      <c r="H246" s="44">
        <f t="shared" si="3"/>
        <v>-1</v>
      </c>
    </row>
    <row r="247" spans="1:8" ht="12.75">
      <c r="A247" s="42" t="s">
        <v>777</v>
      </c>
      <c r="B247" s="42">
        <v>23100306</v>
      </c>
      <c r="C247" s="42" t="s">
        <v>306</v>
      </c>
      <c r="D247" s="43">
        <v>401130</v>
      </c>
      <c r="E247" s="43">
        <v>401130</v>
      </c>
      <c r="F247" s="43">
        <v>401130</v>
      </c>
      <c r="G247" s="43">
        <v>401130</v>
      </c>
      <c r="H247" s="44">
        <f t="shared" si="3"/>
        <v>0</v>
      </c>
    </row>
    <row r="248" spans="1:8" ht="12.75">
      <c r="A248" s="42" t="s">
        <v>777</v>
      </c>
      <c r="B248" s="42">
        <v>23100316</v>
      </c>
      <c r="C248" s="42" t="s">
        <v>307</v>
      </c>
      <c r="D248" s="43">
        <v>1000000</v>
      </c>
      <c r="E248" s="43">
        <v>1000000</v>
      </c>
      <c r="F248" s="43">
        <v>1000000</v>
      </c>
      <c r="G248" s="43">
        <v>500000</v>
      </c>
      <c r="H248" s="44">
        <f t="shared" si="3"/>
        <v>-0.5</v>
      </c>
    </row>
    <row r="249" spans="1:8" ht="12.75">
      <c r="A249" s="42" t="s">
        <v>777</v>
      </c>
      <c r="B249" s="42">
        <v>23100317</v>
      </c>
      <c r="C249" s="42" t="s">
        <v>308</v>
      </c>
      <c r="D249" s="43">
        <v>45000</v>
      </c>
      <c r="E249" s="43">
        <v>45000</v>
      </c>
      <c r="F249" s="43">
        <v>45000</v>
      </c>
      <c r="G249" s="43">
        <v>45000</v>
      </c>
      <c r="H249" s="44">
        <f t="shared" si="3"/>
        <v>0</v>
      </c>
    </row>
    <row r="250" spans="1:8" ht="12.75">
      <c r="A250" s="42" t="s">
        <v>777</v>
      </c>
      <c r="B250" s="42">
        <v>23200100</v>
      </c>
      <c r="C250" s="42" t="s">
        <v>309</v>
      </c>
      <c r="D250" s="43">
        <v>513182</v>
      </c>
      <c r="E250" s="43">
        <v>469678</v>
      </c>
      <c r="F250" s="43">
        <v>480408</v>
      </c>
      <c r="G250" s="43">
        <v>468578</v>
      </c>
      <c r="H250" s="44">
        <f t="shared" si="3"/>
        <v>-0.0023420300716661202</v>
      </c>
    </row>
    <row r="251" spans="1:8" ht="12.75">
      <c r="A251" s="42" t="s">
        <v>777</v>
      </c>
      <c r="B251" s="42">
        <v>23300100</v>
      </c>
      <c r="C251" s="42" t="s">
        <v>310</v>
      </c>
      <c r="D251" s="43">
        <v>4720397</v>
      </c>
      <c r="E251" s="43">
        <v>4522821</v>
      </c>
      <c r="F251" s="43">
        <v>4500133</v>
      </c>
      <c r="G251" s="43">
        <v>4387891</v>
      </c>
      <c r="H251" s="44">
        <f t="shared" si="3"/>
        <v>-0.02983315059340177</v>
      </c>
    </row>
    <row r="252" spans="1:8" ht="12.75">
      <c r="A252" s="42" t="s">
        <v>777</v>
      </c>
      <c r="B252" s="42">
        <v>23300120</v>
      </c>
      <c r="C252" s="42" t="s">
        <v>311</v>
      </c>
      <c r="D252" s="43">
        <v>567563</v>
      </c>
      <c r="E252" s="43">
        <v>544860</v>
      </c>
      <c r="F252" s="43">
        <v>538956</v>
      </c>
      <c r="G252" s="43">
        <v>544860</v>
      </c>
      <c r="H252" s="44">
        <f t="shared" si="3"/>
        <v>0</v>
      </c>
    </row>
    <row r="253" spans="1:8" ht="12.75">
      <c r="A253" s="42" t="s">
        <v>777</v>
      </c>
      <c r="B253" s="42">
        <v>23300121</v>
      </c>
      <c r="C253" s="42" t="s">
        <v>312</v>
      </c>
      <c r="D253" s="43">
        <v>217989</v>
      </c>
      <c r="E253" s="43">
        <v>217989</v>
      </c>
      <c r="F253" s="43">
        <v>217989</v>
      </c>
      <c r="G253" s="43">
        <v>217989</v>
      </c>
      <c r="H253" s="44">
        <f t="shared" si="3"/>
        <v>0</v>
      </c>
    </row>
    <row r="254" spans="1:8" ht="12.75">
      <c r="A254" s="42" t="s">
        <v>777</v>
      </c>
      <c r="B254" s="42">
        <v>23300125</v>
      </c>
      <c r="C254" s="42" t="s">
        <v>313</v>
      </c>
      <c r="D254" s="43">
        <v>0</v>
      </c>
      <c r="E254" s="43">
        <v>0</v>
      </c>
      <c r="F254" s="43">
        <v>50000</v>
      </c>
      <c r="G254" s="43">
        <v>101500</v>
      </c>
      <c r="H254" s="44" t="e">
        <f t="shared" si="3"/>
        <v>#DIV/0!</v>
      </c>
    </row>
    <row r="255" spans="1:8" ht="12.75">
      <c r="A255" s="42" t="s">
        <v>777</v>
      </c>
      <c r="B255" s="42">
        <v>25110100</v>
      </c>
      <c r="C255" s="42" t="s">
        <v>314</v>
      </c>
      <c r="D255" s="43">
        <v>4683708</v>
      </c>
      <c r="E255" s="43">
        <v>4537623</v>
      </c>
      <c r="F255" s="43">
        <v>4520130</v>
      </c>
      <c r="G255" s="43">
        <v>4513132</v>
      </c>
      <c r="H255" s="44">
        <f t="shared" si="3"/>
        <v>-0.005397319257241071</v>
      </c>
    </row>
    <row r="256" spans="1:8" ht="12.75">
      <c r="A256" s="42" t="s">
        <v>777</v>
      </c>
      <c r="B256" s="42">
        <v>25110105</v>
      </c>
      <c r="C256" s="42" t="s">
        <v>315</v>
      </c>
      <c r="D256" s="43">
        <v>11000000</v>
      </c>
      <c r="E256" s="43">
        <v>11500000</v>
      </c>
      <c r="F256" s="43">
        <v>11500000</v>
      </c>
      <c r="G256" s="43">
        <v>11500000</v>
      </c>
      <c r="H256" s="44">
        <f t="shared" si="3"/>
        <v>0</v>
      </c>
    </row>
    <row r="257" spans="1:8" ht="12.75">
      <c r="A257" s="42" t="s">
        <v>777</v>
      </c>
      <c r="B257" s="42">
        <v>25113002</v>
      </c>
      <c r="C257" s="42" t="s">
        <v>316</v>
      </c>
      <c r="D257" s="43">
        <v>287945</v>
      </c>
      <c r="E257" s="43">
        <v>47945</v>
      </c>
      <c r="F257" s="43">
        <v>47560</v>
      </c>
      <c r="G257" s="43">
        <v>47945</v>
      </c>
      <c r="H257" s="44">
        <f t="shared" si="3"/>
        <v>0</v>
      </c>
    </row>
    <row r="258" spans="1:8" ht="12.75">
      <c r="A258" s="42" t="s">
        <v>777</v>
      </c>
      <c r="B258" s="42">
        <v>28000100</v>
      </c>
      <c r="C258" s="42" t="s">
        <v>351</v>
      </c>
      <c r="D258" s="43">
        <v>4740855</v>
      </c>
      <c r="E258" s="43">
        <v>4129630</v>
      </c>
      <c r="F258" s="43">
        <v>3660317</v>
      </c>
      <c r="G258" s="43">
        <v>3567586</v>
      </c>
      <c r="H258" s="44">
        <f t="shared" si="3"/>
        <v>-0.13610032860086738</v>
      </c>
    </row>
    <row r="259" spans="1:8" ht="12.75">
      <c r="A259" s="42" t="s">
        <v>777</v>
      </c>
      <c r="B259" s="42">
        <v>28000101</v>
      </c>
      <c r="C259" s="42" t="s">
        <v>352</v>
      </c>
      <c r="D259" s="43">
        <v>1250528</v>
      </c>
      <c r="E259" s="43">
        <v>1250528</v>
      </c>
      <c r="F259" s="43">
        <v>536287</v>
      </c>
      <c r="G259" s="43">
        <v>1036287</v>
      </c>
      <c r="H259" s="44">
        <f aca="true" t="shared" si="4" ref="H259:H322">+(G259-E259)/E259</f>
        <v>-0.1713204342485734</v>
      </c>
    </row>
    <row r="260" spans="1:8" ht="12.75">
      <c r="A260" s="42" t="s">
        <v>777</v>
      </c>
      <c r="B260" s="42">
        <v>28000401</v>
      </c>
      <c r="C260" s="42" t="s">
        <v>354</v>
      </c>
      <c r="D260" s="43">
        <v>731258</v>
      </c>
      <c r="E260" s="43">
        <v>141195</v>
      </c>
      <c r="F260" s="43">
        <v>717938</v>
      </c>
      <c r="G260" s="43">
        <v>693392</v>
      </c>
      <c r="H260" s="44">
        <f t="shared" si="4"/>
        <v>3.910882113389284</v>
      </c>
    </row>
    <row r="261" spans="1:8" ht="12.75">
      <c r="A261" s="42" t="s">
        <v>777</v>
      </c>
      <c r="B261" s="42">
        <v>28000501</v>
      </c>
      <c r="C261" s="42" t="s">
        <v>355</v>
      </c>
      <c r="D261" s="43">
        <v>13060407</v>
      </c>
      <c r="E261" s="43">
        <v>12988119</v>
      </c>
      <c r="F261" s="43">
        <v>12439952</v>
      </c>
      <c r="G261" s="43">
        <v>12394681</v>
      </c>
      <c r="H261" s="44">
        <f t="shared" si="4"/>
        <v>-0.04569083483143325</v>
      </c>
    </row>
    <row r="262" spans="1:8" ht="12.75">
      <c r="A262" s="42" t="s">
        <v>777</v>
      </c>
      <c r="B262" s="42">
        <v>28000700</v>
      </c>
      <c r="C262" s="42" t="s">
        <v>356</v>
      </c>
      <c r="D262" s="43">
        <v>427428</v>
      </c>
      <c r="E262" s="43">
        <v>4574</v>
      </c>
      <c r="F262" s="43">
        <v>421516</v>
      </c>
      <c r="G262" s="43">
        <v>410151</v>
      </c>
      <c r="H262" s="44">
        <f t="shared" si="4"/>
        <v>88.67009182334937</v>
      </c>
    </row>
    <row r="263" spans="1:8" ht="12.75">
      <c r="A263" s="42" t="s">
        <v>777</v>
      </c>
      <c r="B263" s="42">
        <v>28100100</v>
      </c>
      <c r="C263" s="42" t="s">
        <v>357</v>
      </c>
      <c r="D263" s="43">
        <v>46558361</v>
      </c>
      <c r="E263" s="43">
        <v>44899539</v>
      </c>
      <c r="F263" s="43">
        <v>41557508</v>
      </c>
      <c r="G263" s="43">
        <v>41297772</v>
      </c>
      <c r="H263" s="44">
        <f t="shared" si="4"/>
        <v>-0.08021835146236134</v>
      </c>
    </row>
    <row r="264" spans="1:8" ht="12.75">
      <c r="A264" s="42" t="s">
        <v>777</v>
      </c>
      <c r="B264" s="42">
        <v>28102041</v>
      </c>
      <c r="C264" s="42" t="s">
        <v>358</v>
      </c>
      <c r="D264" s="43">
        <v>5682326</v>
      </c>
      <c r="E264" s="43">
        <v>5314030</v>
      </c>
      <c r="F264" s="43">
        <v>8489419</v>
      </c>
      <c r="G264" s="43">
        <v>5314030</v>
      </c>
      <c r="H264" s="44">
        <f t="shared" si="4"/>
        <v>0</v>
      </c>
    </row>
    <row r="265" spans="1:8" ht="12.75">
      <c r="A265" s="42" t="s">
        <v>777</v>
      </c>
      <c r="B265" s="42">
        <v>28200101</v>
      </c>
      <c r="C265" s="42" t="s">
        <v>359</v>
      </c>
      <c r="D265" s="43">
        <v>1291621</v>
      </c>
      <c r="E265" s="43">
        <v>1191621</v>
      </c>
      <c r="F265" s="43">
        <v>1157106</v>
      </c>
      <c r="G265" s="43">
        <v>1157369</v>
      </c>
      <c r="H265" s="44">
        <f t="shared" si="4"/>
        <v>-0.028744038582737295</v>
      </c>
    </row>
    <row r="266" spans="1:8" ht="12.75">
      <c r="A266" s="42" t="s">
        <v>777</v>
      </c>
      <c r="B266" s="42">
        <v>28201000</v>
      </c>
      <c r="C266" s="42" t="s">
        <v>360</v>
      </c>
      <c r="D266" s="43">
        <v>200000</v>
      </c>
      <c r="E266" s="43">
        <v>200000</v>
      </c>
      <c r="F266" s="43">
        <v>0</v>
      </c>
      <c r="G266" s="43">
        <v>200000</v>
      </c>
      <c r="H266" s="44">
        <f t="shared" si="4"/>
        <v>0</v>
      </c>
    </row>
    <row r="267" spans="1:8" ht="12.75">
      <c r="A267" s="42" t="s">
        <v>777</v>
      </c>
      <c r="B267" s="42">
        <v>28201001</v>
      </c>
      <c r="C267" s="42" t="s">
        <v>361</v>
      </c>
      <c r="D267" s="43">
        <v>50000</v>
      </c>
      <c r="E267" s="43">
        <v>50000</v>
      </c>
      <c r="F267" s="43">
        <v>0</v>
      </c>
      <c r="G267" s="43">
        <v>50000</v>
      </c>
      <c r="H267" s="44">
        <f t="shared" si="4"/>
        <v>0</v>
      </c>
    </row>
    <row r="268" spans="1:8" ht="12.75">
      <c r="A268" s="42" t="s">
        <v>777</v>
      </c>
      <c r="B268" s="42">
        <v>28202000</v>
      </c>
      <c r="C268" s="42" t="s">
        <v>362</v>
      </c>
      <c r="D268" s="43">
        <v>5760021</v>
      </c>
      <c r="E268" s="43">
        <v>5760021</v>
      </c>
      <c r="F268" s="43">
        <v>3172673</v>
      </c>
      <c r="G268" s="43">
        <v>3172673</v>
      </c>
      <c r="H268" s="44">
        <f t="shared" si="4"/>
        <v>-0.4491907234365986</v>
      </c>
    </row>
    <row r="269" spans="1:8" ht="12.75">
      <c r="A269" s="42" t="s">
        <v>777</v>
      </c>
      <c r="B269" s="42">
        <v>28203001</v>
      </c>
      <c r="C269" s="42" t="s">
        <v>363</v>
      </c>
      <c r="D269" s="43">
        <v>1000000</v>
      </c>
      <c r="E269" s="43">
        <v>1000000</v>
      </c>
      <c r="F269" s="43">
        <v>0</v>
      </c>
      <c r="G269" s="43">
        <v>1000000</v>
      </c>
      <c r="H269" s="44">
        <f t="shared" si="4"/>
        <v>0</v>
      </c>
    </row>
    <row r="270" spans="1:8" ht="12.75">
      <c r="A270" s="42" t="s">
        <v>777</v>
      </c>
      <c r="B270" s="42">
        <v>28204420</v>
      </c>
      <c r="C270" s="42" t="s">
        <v>364</v>
      </c>
      <c r="D270" s="43">
        <v>1098236</v>
      </c>
      <c r="E270" s="43">
        <v>1098011</v>
      </c>
      <c r="F270" s="43">
        <v>0</v>
      </c>
      <c r="G270" s="43">
        <v>1098011</v>
      </c>
      <c r="H270" s="44">
        <f t="shared" si="4"/>
        <v>0</v>
      </c>
    </row>
    <row r="271" spans="1:8" ht="12.75">
      <c r="A271" s="42" t="s">
        <v>777</v>
      </c>
      <c r="B271" s="42">
        <v>28204421</v>
      </c>
      <c r="C271" s="42" t="s">
        <v>365</v>
      </c>
      <c r="D271" s="43">
        <v>824790</v>
      </c>
      <c r="E271" s="43">
        <v>824790</v>
      </c>
      <c r="F271" s="43">
        <v>0</v>
      </c>
      <c r="G271" s="43">
        <v>824790</v>
      </c>
      <c r="H271" s="44">
        <f t="shared" si="4"/>
        <v>0</v>
      </c>
    </row>
    <row r="272" spans="1:8" ht="12.75">
      <c r="A272" s="42" t="s">
        <v>767</v>
      </c>
      <c r="B272" s="42">
        <v>30001000</v>
      </c>
      <c r="C272" s="42" t="s">
        <v>366</v>
      </c>
      <c r="D272" s="43">
        <v>11944704</v>
      </c>
      <c r="E272" s="43">
        <v>11622212</v>
      </c>
      <c r="F272" s="43">
        <v>11889917</v>
      </c>
      <c r="G272" s="43">
        <v>11785583</v>
      </c>
      <c r="H272" s="44">
        <f t="shared" si="4"/>
        <v>0.014056790566202028</v>
      </c>
    </row>
    <row r="273" spans="1:8" ht="12.75">
      <c r="A273" s="42" t="s">
        <v>767</v>
      </c>
      <c r="B273" s="42">
        <v>30002000</v>
      </c>
      <c r="C273" s="42" t="s">
        <v>367</v>
      </c>
      <c r="D273" s="43">
        <v>9782724</v>
      </c>
      <c r="E273" s="43">
        <v>6358771</v>
      </c>
      <c r="F273" s="43">
        <v>5933862</v>
      </c>
      <c r="G273" s="43">
        <v>5933862</v>
      </c>
      <c r="H273" s="44">
        <f t="shared" si="4"/>
        <v>-0.06682250390838104</v>
      </c>
    </row>
    <row r="274" spans="1:8" ht="12.75">
      <c r="A274" s="42" t="s">
        <v>767</v>
      </c>
      <c r="B274" s="42">
        <v>30002050</v>
      </c>
      <c r="C274" s="42" t="s">
        <v>368</v>
      </c>
      <c r="D274" s="43">
        <v>1154572</v>
      </c>
      <c r="E274" s="43">
        <v>1110329</v>
      </c>
      <c r="F274" s="43">
        <v>1181850</v>
      </c>
      <c r="G274" s="43">
        <v>1104007</v>
      </c>
      <c r="H274" s="44">
        <f t="shared" si="4"/>
        <v>-0.005693807871360651</v>
      </c>
    </row>
    <row r="275" spans="1:8" ht="12.75">
      <c r="A275" s="42" t="s">
        <v>767</v>
      </c>
      <c r="B275" s="42">
        <v>30003050</v>
      </c>
      <c r="C275" s="42" t="s">
        <v>369</v>
      </c>
      <c r="D275" s="43">
        <v>77836888</v>
      </c>
      <c r="E275" s="43">
        <v>77836888</v>
      </c>
      <c r="F275" s="43">
        <v>0</v>
      </c>
      <c r="G275" s="43">
        <v>90286814</v>
      </c>
      <c r="H275" s="44">
        <f t="shared" si="4"/>
        <v>0.15994891779332185</v>
      </c>
    </row>
    <row r="276" spans="1:8" ht="12.75">
      <c r="A276" s="42" t="s">
        <v>767</v>
      </c>
      <c r="B276" s="42">
        <v>30004050</v>
      </c>
      <c r="C276" s="42" t="s">
        <v>370</v>
      </c>
      <c r="D276" s="43">
        <v>116232279</v>
      </c>
      <c r="E276" s="43">
        <v>116232279</v>
      </c>
      <c r="F276" s="43">
        <v>0</v>
      </c>
      <c r="G276" s="43">
        <v>127358313</v>
      </c>
      <c r="H276" s="44">
        <f t="shared" si="4"/>
        <v>0.09572241115568249</v>
      </c>
    </row>
    <row r="277" spans="1:8" ht="12.75">
      <c r="A277" s="42" t="s">
        <v>767</v>
      </c>
      <c r="B277" s="42">
        <v>30004060</v>
      </c>
      <c r="C277" s="42" t="s">
        <v>371</v>
      </c>
      <c r="D277" s="43">
        <v>273572478</v>
      </c>
      <c r="E277" s="43">
        <v>260954672</v>
      </c>
      <c r="F277" s="43">
        <v>451246934</v>
      </c>
      <c r="G277" s="43">
        <v>233601807</v>
      </c>
      <c r="H277" s="44">
        <f t="shared" si="4"/>
        <v>-0.10481845291507177</v>
      </c>
    </row>
    <row r="278" spans="1:8" ht="12.75">
      <c r="A278" s="42" t="s">
        <v>767</v>
      </c>
      <c r="B278" s="42">
        <v>30005000</v>
      </c>
      <c r="C278" s="42" t="s">
        <v>372</v>
      </c>
      <c r="D278" s="43">
        <v>8000000</v>
      </c>
      <c r="E278" s="43">
        <v>8000000</v>
      </c>
      <c r="F278" s="43">
        <v>8000000</v>
      </c>
      <c r="G278" s="43">
        <v>8000000</v>
      </c>
      <c r="H278" s="44">
        <f t="shared" si="4"/>
        <v>0</v>
      </c>
    </row>
    <row r="279" spans="1:8" ht="12.75">
      <c r="A279" s="42" t="s">
        <v>767</v>
      </c>
      <c r="B279" s="42">
        <v>30005075</v>
      </c>
      <c r="C279" s="42" t="s">
        <v>373</v>
      </c>
      <c r="D279" s="43">
        <v>8000000</v>
      </c>
      <c r="E279" s="43">
        <v>8000000</v>
      </c>
      <c r="F279" s="43">
        <v>9000000</v>
      </c>
      <c r="G279" s="43">
        <v>8000000</v>
      </c>
      <c r="H279" s="44">
        <f t="shared" si="4"/>
        <v>0</v>
      </c>
    </row>
    <row r="280" spans="1:8" ht="12.75">
      <c r="A280" s="42" t="s">
        <v>767</v>
      </c>
      <c r="B280" s="42">
        <v>30006000</v>
      </c>
      <c r="C280" s="42" t="s">
        <v>374</v>
      </c>
      <c r="D280" s="43">
        <v>14080868</v>
      </c>
      <c r="E280" s="43">
        <v>14032568</v>
      </c>
      <c r="F280" s="43">
        <v>4434038</v>
      </c>
      <c r="G280" s="43">
        <v>15390639</v>
      </c>
      <c r="H280" s="44">
        <f t="shared" si="4"/>
        <v>0.09677993365148845</v>
      </c>
    </row>
    <row r="281" spans="1:8" ht="12.75">
      <c r="A281" s="42" t="s">
        <v>767</v>
      </c>
      <c r="B281" s="42">
        <v>30006075</v>
      </c>
      <c r="C281" s="42" t="s">
        <v>375</v>
      </c>
      <c r="D281" s="43">
        <v>1000000</v>
      </c>
      <c r="E281" s="43">
        <v>1000000</v>
      </c>
      <c r="F281" s="43">
        <v>1500000</v>
      </c>
      <c r="G281" s="43">
        <v>500000</v>
      </c>
      <c r="H281" s="44">
        <f t="shared" si="4"/>
        <v>-0.5</v>
      </c>
    </row>
    <row r="282" spans="1:8" ht="12.75">
      <c r="A282" s="42" t="s">
        <v>767</v>
      </c>
      <c r="B282" s="42">
        <v>30007000</v>
      </c>
      <c r="C282" s="42" t="s">
        <v>376</v>
      </c>
      <c r="D282" s="43">
        <v>10688407</v>
      </c>
      <c r="E282" s="43">
        <v>10686704</v>
      </c>
      <c r="F282" s="43">
        <v>10621986</v>
      </c>
      <c r="G282" s="43">
        <v>10598066</v>
      </c>
      <c r="H282" s="44">
        <f t="shared" si="4"/>
        <v>-0.008294231785590767</v>
      </c>
    </row>
    <row r="283" spans="1:8" ht="12.75">
      <c r="A283" s="42" t="s">
        <v>767</v>
      </c>
      <c r="B283" s="42">
        <v>30007050</v>
      </c>
      <c r="C283" s="42" t="s">
        <v>377</v>
      </c>
      <c r="D283" s="43">
        <v>5000000</v>
      </c>
      <c r="E283" s="43">
        <v>5000000</v>
      </c>
      <c r="F283" s="43">
        <v>17025836</v>
      </c>
      <c r="G283" s="43">
        <v>5000000</v>
      </c>
      <c r="H283" s="44">
        <f t="shared" si="4"/>
        <v>0</v>
      </c>
    </row>
    <row r="284" spans="1:8" ht="12.75">
      <c r="A284" s="42" t="s">
        <v>778</v>
      </c>
      <c r="B284" s="42">
        <v>40000050</v>
      </c>
      <c r="C284" s="42" t="s">
        <v>378</v>
      </c>
      <c r="D284" s="43">
        <v>187751</v>
      </c>
      <c r="E284" s="43">
        <v>184593</v>
      </c>
      <c r="F284" s="43">
        <v>183758</v>
      </c>
      <c r="G284" s="43">
        <v>167708</v>
      </c>
      <c r="H284" s="44">
        <f t="shared" si="4"/>
        <v>-0.09147150758696158</v>
      </c>
    </row>
    <row r="285" spans="1:8" ht="12.75">
      <c r="A285" s="42" t="s">
        <v>778</v>
      </c>
      <c r="B285" s="42">
        <v>40000112</v>
      </c>
      <c r="C285" s="42" t="s">
        <v>379</v>
      </c>
      <c r="D285" s="43">
        <v>1500000</v>
      </c>
      <c r="E285" s="43">
        <v>1500000</v>
      </c>
      <c r="F285" s="43">
        <v>0</v>
      </c>
      <c r="G285" s="45"/>
      <c r="H285" s="44">
        <f t="shared" si="4"/>
        <v>-1</v>
      </c>
    </row>
    <row r="286" spans="1:8" ht="12.75">
      <c r="A286" s="42" t="s">
        <v>778</v>
      </c>
      <c r="B286" s="42">
        <v>40000265</v>
      </c>
      <c r="C286" s="42" t="s">
        <v>380</v>
      </c>
      <c r="D286" s="43">
        <v>450000</v>
      </c>
      <c r="E286" s="43">
        <v>0</v>
      </c>
      <c r="F286" s="43">
        <v>0</v>
      </c>
      <c r="G286" s="45"/>
      <c r="H286" s="44" t="e">
        <f t="shared" si="4"/>
        <v>#DIV/0!</v>
      </c>
    </row>
    <row r="287" spans="1:8" ht="12.75">
      <c r="A287" s="42" t="s">
        <v>778</v>
      </c>
      <c r="B287" s="42">
        <v>40000300</v>
      </c>
      <c r="C287" s="42" t="s">
        <v>381</v>
      </c>
      <c r="D287" s="43">
        <v>95375349</v>
      </c>
      <c r="E287" s="43">
        <v>90913461</v>
      </c>
      <c r="F287" s="43">
        <v>91299259</v>
      </c>
      <c r="G287" s="43">
        <v>89511737</v>
      </c>
      <c r="H287" s="44">
        <f t="shared" si="4"/>
        <v>-0.01541822283061031</v>
      </c>
    </row>
    <row r="288" spans="1:8" ht="12.75">
      <c r="A288" s="42" t="s">
        <v>778</v>
      </c>
      <c r="B288" s="42">
        <v>40000301</v>
      </c>
      <c r="C288" s="42" t="s">
        <v>382</v>
      </c>
      <c r="D288" s="43">
        <v>1747904</v>
      </c>
      <c r="E288" s="43">
        <v>1747904</v>
      </c>
      <c r="F288" s="43">
        <v>1747904</v>
      </c>
      <c r="G288" s="43">
        <v>1736425</v>
      </c>
      <c r="H288" s="44">
        <f t="shared" si="4"/>
        <v>-0.006567294313646516</v>
      </c>
    </row>
    <row r="289" spans="1:8" ht="12.75">
      <c r="A289" s="42" t="s">
        <v>778</v>
      </c>
      <c r="B289" s="42">
        <v>40000320</v>
      </c>
      <c r="C289" s="42" t="s">
        <v>384</v>
      </c>
      <c r="D289" s="43">
        <v>225000000</v>
      </c>
      <c r="E289" s="43">
        <v>225000000</v>
      </c>
      <c r="F289" s="43">
        <v>225000000</v>
      </c>
      <c r="G289" s="43">
        <v>225000000</v>
      </c>
      <c r="H289" s="44">
        <f t="shared" si="4"/>
        <v>0</v>
      </c>
    </row>
    <row r="290" spans="1:8" ht="12.75">
      <c r="A290" s="42" t="s">
        <v>778</v>
      </c>
      <c r="B290" s="42">
        <v>40000355</v>
      </c>
      <c r="C290" s="42" t="s">
        <v>385</v>
      </c>
      <c r="D290" s="43">
        <v>813128</v>
      </c>
      <c r="E290" s="43">
        <v>812368</v>
      </c>
      <c r="F290" s="43">
        <v>736990</v>
      </c>
      <c r="G290" s="45"/>
      <c r="H290" s="44">
        <f t="shared" si="4"/>
        <v>-1</v>
      </c>
    </row>
    <row r="291" spans="1:8" ht="12.75">
      <c r="A291" s="42" t="s">
        <v>778</v>
      </c>
      <c r="B291" s="42">
        <v>40000360</v>
      </c>
      <c r="C291" s="42" t="s">
        <v>386</v>
      </c>
      <c r="D291" s="43">
        <v>100000</v>
      </c>
      <c r="E291" s="43">
        <v>100000</v>
      </c>
      <c r="F291" s="43">
        <v>100000</v>
      </c>
      <c r="G291" s="45"/>
      <c r="H291" s="44">
        <f t="shared" si="4"/>
        <v>-1</v>
      </c>
    </row>
    <row r="292" spans="1:8" ht="12.75">
      <c r="A292" s="42" t="s">
        <v>778</v>
      </c>
      <c r="B292" s="42">
        <v>40000430</v>
      </c>
      <c r="C292" s="42" t="s">
        <v>388</v>
      </c>
      <c r="D292" s="43">
        <v>103393987</v>
      </c>
      <c r="E292" s="43">
        <v>106179940</v>
      </c>
      <c r="F292" s="43">
        <v>133254517</v>
      </c>
      <c r="G292" s="43">
        <v>133254517</v>
      </c>
      <c r="H292" s="44">
        <f t="shared" si="4"/>
        <v>0.254987684114344</v>
      </c>
    </row>
    <row r="293" spans="1:8" ht="12.75">
      <c r="A293" s="42" t="s">
        <v>778</v>
      </c>
      <c r="B293" s="42">
        <v>40000500</v>
      </c>
      <c r="C293" s="42" t="s">
        <v>390</v>
      </c>
      <c r="D293" s="43">
        <v>3456559882</v>
      </c>
      <c r="E293" s="43">
        <v>3456559882</v>
      </c>
      <c r="F293" s="43">
        <v>3767055766</v>
      </c>
      <c r="G293" s="43">
        <v>3767055766</v>
      </c>
      <c r="H293" s="44">
        <f t="shared" si="4"/>
        <v>0.0898280066307846</v>
      </c>
    </row>
    <row r="294" spans="1:8" ht="12.75">
      <c r="A294" s="42" t="s">
        <v>768</v>
      </c>
      <c r="B294" s="42">
        <v>40000600</v>
      </c>
      <c r="C294" s="42" t="s">
        <v>392</v>
      </c>
      <c r="D294" s="43">
        <v>2114610628</v>
      </c>
      <c r="E294" s="43">
        <v>2333503980</v>
      </c>
      <c r="F294" s="43">
        <v>2488616244</v>
      </c>
      <c r="G294" s="43">
        <v>2488616244</v>
      </c>
      <c r="H294" s="44">
        <f t="shared" si="4"/>
        <v>0.06647182320211856</v>
      </c>
    </row>
    <row r="295" spans="1:8" ht="12.75">
      <c r="A295" s="42" t="s">
        <v>768</v>
      </c>
      <c r="B295" s="42">
        <v>40000640</v>
      </c>
      <c r="C295" s="42" t="s">
        <v>394</v>
      </c>
      <c r="D295" s="43">
        <v>288500000</v>
      </c>
      <c r="E295" s="43">
        <v>288500000</v>
      </c>
      <c r="F295" s="43">
        <v>288500000</v>
      </c>
      <c r="G295" s="43">
        <v>288500000</v>
      </c>
      <c r="H295" s="44">
        <f t="shared" si="4"/>
        <v>0</v>
      </c>
    </row>
    <row r="296" spans="1:8" ht="12.75">
      <c r="A296" s="42" t="s">
        <v>778</v>
      </c>
      <c r="B296" s="42">
        <v>40000700</v>
      </c>
      <c r="C296" s="42" t="s">
        <v>396</v>
      </c>
      <c r="D296" s="43">
        <v>1607619796</v>
      </c>
      <c r="E296" s="43">
        <v>1700449286</v>
      </c>
      <c r="F296" s="43">
        <v>1721468034</v>
      </c>
      <c r="G296" s="43">
        <v>1722325021</v>
      </c>
      <c r="H296" s="44">
        <f t="shared" si="4"/>
        <v>0.012864679458602802</v>
      </c>
    </row>
    <row r="297" spans="1:8" ht="12.75">
      <c r="A297" s="42" t="s">
        <v>778</v>
      </c>
      <c r="B297" s="42">
        <v>40000870</v>
      </c>
      <c r="C297" s="42" t="s">
        <v>398</v>
      </c>
      <c r="D297" s="43">
        <v>155139729</v>
      </c>
      <c r="E297" s="43">
        <v>155139729</v>
      </c>
      <c r="F297" s="43">
        <v>165351318</v>
      </c>
      <c r="G297" s="43">
        <v>165351318</v>
      </c>
      <c r="H297" s="44">
        <f t="shared" si="4"/>
        <v>0.06582188241414293</v>
      </c>
    </row>
    <row r="298" spans="1:8" ht="12.75">
      <c r="A298" s="42" t="s">
        <v>778</v>
      </c>
      <c r="B298" s="42">
        <v>40000875</v>
      </c>
      <c r="C298" s="42" t="s">
        <v>400</v>
      </c>
      <c r="D298" s="43">
        <v>4189558</v>
      </c>
      <c r="E298" s="43">
        <v>4189558</v>
      </c>
      <c r="F298" s="43">
        <v>4770999</v>
      </c>
      <c r="G298" s="43">
        <v>4770999</v>
      </c>
      <c r="H298" s="44">
        <f t="shared" si="4"/>
        <v>0.13878337523910636</v>
      </c>
    </row>
    <row r="299" spans="1:8" ht="12.75">
      <c r="A299" s="42" t="s">
        <v>778</v>
      </c>
      <c r="B299" s="42">
        <v>40000880</v>
      </c>
      <c r="C299" s="42" t="s">
        <v>402</v>
      </c>
      <c r="D299" s="43">
        <v>205717702</v>
      </c>
      <c r="E299" s="43">
        <v>205717702</v>
      </c>
      <c r="F299" s="43">
        <v>222090812</v>
      </c>
      <c r="G299" s="43">
        <v>222090812</v>
      </c>
      <c r="H299" s="44">
        <f t="shared" si="4"/>
        <v>0.07959018519466059</v>
      </c>
    </row>
    <row r="300" spans="1:8" ht="12.75">
      <c r="A300" s="42" t="s">
        <v>778</v>
      </c>
      <c r="B300" s="42">
        <v>40000890</v>
      </c>
      <c r="C300" s="42" t="s">
        <v>404</v>
      </c>
      <c r="D300" s="43">
        <v>52140011</v>
      </c>
      <c r="E300" s="43">
        <v>52140011</v>
      </c>
      <c r="F300" s="43">
        <v>58181956</v>
      </c>
      <c r="G300" s="43">
        <v>58181956</v>
      </c>
      <c r="H300" s="44">
        <f t="shared" si="4"/>
        <v>0.1158792429100178</v>
      </c>
    </row>
    <row r="301" spans="1:8" ht="12.75">
      <c r="A301" s="42" t="s">
        <v>778</v>
      </c>
      <c r="B301" s="42">
        <v>40000895</v>
      </c>
      <c r="C301" s="42" t="s">
        <v>405</v>
      </c>
      <c r="D301" s="43">
        <v>17200673</v>
      </c>
      <c r="E301" s="43">
        <v>17200673</v>
      </c>
      <c r="F301" s="43">
        <v>14409312</v>
      </c>
      <c r="G301" s="43">
        <v>14409312</v>
      </c>
      <c r="H301" s="44">
        <f t="shared" si="4"/>
        <v>-0.16228208047440934</v>
      </c>
    </row>
    <row r="302" spans="1:8" ht="12.75">
      <c r="A302" s="42" t="s">
        <v>778</v>
      </c>
      <c r="B302" s="42">
        <v>40000950</v>
      </c>
      <c r="C302" s="42" t="s">
        <v>407</v>
      </c>
      <c r="D302" s="43">
        <v>65688963</v>
      </c>
      <c r="E302" s="43">
        <v>65688963</v>
      </c>
      <c r="F302" s="43">
        <v>106737656</v>
      </c>
      <c r="G302" s="43">
        <v>86743865</v>
      </c>
      <c r="H302" s="44">
        <f t="shared" si="4"/>
        <v>0.3205241952137378</v>
      </c>
    </row>
    <row r="303" spans="1:8" ht="12.75">
      <c r="A303" s="42" t="s">
        <v>778</v>
      </c>
      <c r="B303" s="42">
        <v>40000990</v>
      </c>
      <c r="C303" s="42" t="s">
        <v>409</v>
      </c>
      <c r="D303" s="43">
        <v>14186651</v>
      </c>
      <c r="E303" s="43">
        <v>14186651</v>
      </c>
      <c r="F303" s="43">
        <v>12089722</v>
      </c>
      <c r="G303" s="43">
        <v>12089722</v>
      </c>
      <c r="H303" s="44">
        <f t="shared" si="4"/>
        <v>-0.14781000815484924</v>
      </c>
    </row>
    <row r="304" spans="1:8" ht="12.75">
      <c r="A304" s="42" t="s">
        <v>778</v>
      </c>
      <c r="B304" s="42">
        <v>40001400</v>
      </c>
      <c r="C304" s="42" t="s">
        <v>411</v>
      </c>
      <c r="D304" s="43">
        <v>18078571</v>
      </c>
      <c r="E304" s="43">
        <v>18078571</v>
      </c>
      <c r="F304" s="43">
        <v>18801714</v>
      </c>
      <c r="G304" s="43">
        <v>18801714</v>
      </c>
      <c r="H304" s="44">
        <f t="shared" si="4"/>
        <v>0.04000000885025703</v>
      </c>
    </row>
    <row r="305" spans="1:8" ht="12.75">
      <c r="A305" s="42" t="s">
        <v>778</v>
      </c>
      <c r="B305" s="42">
        <v>40001405</v>
      </c>
      <c r="C305" s="42" t="s">
        <v>413</v>
      </c>
      <c r="D305" s="43">
        <v>324450150</v>
      </c>
      <c r="E305" s="43">
        <v>324450151</v>
      </c>
      <c r="F305" s="43">
        <v>344913540</v>
      </c>
      <c r="G305" s="43">
        <v>344913540</v>
      </c>
      <c r="H305" s="44">
        <f t="shared" si="4"/>
        <v>0.0630709800471013</v>
      </c>
    </row>
    <row r="306" spans="1:8" ht="12.75">
      <c r="A306" s="42" t="s">
        <v>778</v>
      </c>
      <c r="B306" s="42">
        <v>40001420</v>
      </c>
      <c r="C306" s="42" t="s">
        <v>415</v>
      </c>
      <c r="D306" s="43">
        <v>268630683</v>
      </c>
      <c r="E306" s="43">
        <v>268630683</v>
      </c>
      <c r="F306" s="43">
        <v>265273814</v>
      </c>
      <c r="G306" s="43">
        <v>200961666</v>
      </c>
      <c r="H306" s="44">
        <f t="shared" si="4"/>
        <v>-0.25190352883106804</v>
      </c>
    </row>
    <row r="307" spans="1:8" ht="12.75">
      <c r="A307" s="42" t="s">
        <v>778</v>
      </c>
      <c r="B307" s="42">
        <v>40001700</v>
      </c>
      <c r="C307" s="42" t="s">
        <v>416</v>
      </c>
      <c r="D307" s="43">
        <v>88823931</v>
      </c>
      <c r="E307" s="43">
        <v>86541180</v>
      </c>
      <c r="F307" s="43">
        <v>91374514</v>
      </c>
      <c r="G307" s="43">
        <v>88977257</v>
      </c>
      <c r="H307" s="44">
        <f t="shared" si="4"/>
        <v>0.02814933884654681</v>
      </c>
    </row>
    <row r="308" spans="1:8" ht="12.75">
      <c r="A308" s="42" t="s">
        <v>789</v>
      </c>
      <c r="B308" s="42">
        <v>40030122</v>
      </c>
      <c r="C308" s="42" t="s">
        <v>417</v>
      </c>
      <c r="D308" s="43">
        <v>250000</v>
      </c>
      <c r="E308" s="43">
        <v>250000</v>
      </c>
      <c r="F308" s="43">
        <v>250000</v>
      </c>
      <c r="G308" s="43">
        <v>250000</v>
      </c>
      <c r="H308" s="44">
        <f t="shared" si="4"/>
        <v>0</v>
      </c>
    </row>
    <row r="309" spans="1:8" ht="12.75">
      <c r="A309" s="42" t="s">
        <v>791</v>
      </c>
      <c r="B309" s="42">
        <v>41000060</v>
      </c>
      <c r="C309" s="42" t="s">
        <v>931</v>
      </c>
      <c r="D309" s="43">
        <v>17449078</v>
      </c>
      <c r="E309" s="43">
        <v>17122024</v>
      </c>
      <c r="F309" s="43">
        <v>17032227</v>
      </c>
      <c r="G309" s="43">
        <v>17032228</v>
      </c>
      <c r="H309" s="44">
        <f t="shared" si="4"/>
        <v>-0.005244473433748253</v>
      </c>
    </row>
    <row r="310" spans="1:8" ht="12.75">
      <c r="A310" s="42" t="s">
        <v>790</v>
      </c>
      <c r="B310" s="42">
        <v>41100001</v>
      </c>
      <c r="C310" s="42" t="s">
        <v>418</v>
      </c>
      <c r="D310" s="43">
        <v>1014054</v>
      </c>
      <c r="E310" s="43">
        <v>999981</v>
      </c>
      <c r="F310" s="43">
        <v>18685475</v>
      </c>
      <c r="G310" s="43">
        <v>963848</v>
      </c>
      <c r="H310" s="44">
        <f t="shared" si="4"/>
        <v>-0.03613368654004426</v>
      </c>
    </row>
    <row r="311" spans="1:8" ht="12.75">
      <c r="A311" s="42" t="s">
        <v>790</v>
      </c>
      <c r="B311" s="42">
        <v>41101000</v>
      </c>
      <c r="C311" s="42" t="s">
        <v>419</v>
      </c>
      <c r="D311" s="43">
        <v>3834864</v>
      </c>
      <c r="E311" s="43">
        <v>3834864</v>
      </c>
      <c r="F311" s="43">
        <v>0</v>
      </c>
      <c r="G311" s="43">
        <v>3851767</v>
      </c>
      <c r="H311" s="44">
        <f t="shared" si="4"/>
        <v>0.004407718239812416</v>
      </c>
    </row>
    <row r="312" spans="1:8" ht="12.75">
      <c r="A312" s="42" t="s">
        <v>790</v>
      </c>
      <c r="B312" s="42">
        <v>41101010</v>
      </c>
      <c r="C312" s="42" t="s">
        <v>420</v>
      </c>
      <c r="D312" s="43">
        <v>8351643</v>
      </c>
      <c r="E312" s="43">
        <v>8351643</v>
      </c>
      <c r="F312" s="43">
        <v>8351643</v>
      </c>
      <c r="G312" s="43">
        <v>8351643</v>
      </c>
      <c r="H312" s="44">
        <f t="shared" si="4"/>
        <v>0</v>
      </c>
    </row>
    <row r="313" spans="1:8" ht="12.75">
      <c r="A313" s="42" t="s">
        <v>790</v>
      </c>
      <c r="B313" s="42">
        <v>41102000</v>
      </c>
      <c r="C313" s="42" t="s">
        <v>421</v>
      </c>
      <c r="D313" s="43">
        <v>10663291</v>
      </c>
      <c r="E313" s="43">
        <v>10661325</v>
      </c>
      <c r="F313" s="43">
        <v>0</v>
      </c>
      <c r="G313" s="43">
        <v>10658612</v>
      </c>
      <c r="H313" s="44">
        <f t="shared" si="4"/>
        <v>-0.00025447118439781173</v>
      </c>
    </row>
    <row r="314" spans="1:8" ht="12.75">
      <c r="A314" s="42" t="s">
        <v>790</v>
      </c>
      <c r="B314" s="42">
        <v>41103010</v>
      </c>
      <c r="C314" s="42" t="s">
        <v>422</v>
      </c>
      <c r="D314" s="43">
        <v>3045455</v>
      </c>
      <c r="E314" s="43">
        <v>3045455</v>
      </c>
      <c r="F314" s="43">
        <v>0</v>
      </c>
      <c r="G314" s="43">
        <v>3105439</v>
      </c>
      <c r="H314" s="44">
        <f t="shared" si="4"/>
        <v>0.019696235866233452</v>
      </c>
    </row>
    <row r="315" spans="1:8" ht="12.75">
      <c r="A315" s="42" t="s">
        <v>790</v>
      </c>
      <c r="B315" s="42">
        <v>41201000</v>
      </c>
      <c r="C315" s="42" t="s">
        <v>423</v>
      </c>
      <c r="D315" s="43">
        <v>472928</v>
      </c>
      <c r="E315" s="43">
        <v>466970</v>
      </c>
      <c r="F315" s="43">
        <v>21207713</v>
      </c>
      <c r="G315" s="43">
        <v>457893</v>
      </c>
      <c r="H315" s="44">
        <f t="shared" si="4"/>
        <v>-0.019438079534017175</v>
      </c>
    </row>
    <row r="316" spans="1:8" ht="12.75">
      <c r="A316" s="42" t="s">
        <v>790</v>
      </c>
      <c r="B316" s="42">
        <v>41202000</v>
      </c>
      <c r="C316" s="42" t="s">
        <v>424</v>
      </c>
      <c r="D316" s="43">
        <v>10599024</v>
      </c>
      <c r="E316" s="43">
        <v>10404688</v>
      </c>
      <c r="F316" s="43">
        <v>10028514</v>
      </c>
      <c r="G316" s="43">
        <v>10013228</v>
      </c>
      <c r="H316" s="44">
        <f t="shared" si="4"/>
        <v>-0.03762342513297852</v>
      </c>
    </row>
    <row r="317" spans="1:8" ht="12.75">
      <c r="A317" s="42" t="s">
        <v>790</v>
      </c>
      <c r="B317" s="42">
        <v>41203000</v>
      </c>
      <c r="C317" s="42" t="s">
        <v>425</v>
      </c>
      <c r="D317" s="43">
        <v>4170817</v>
      </c>
      <c r="E317" s="43">
        <v>2469341</v>
      </c>
      <c r="F317" s="43">
        <v>0</v>
      </c>
      <c r="G317" s="43">
        <v>2467292</v>
      </c>
      <c r="H317" s="44">
        <f t="shared" si="4"/>
        <v>-0.0008297760414620743</v>
      </c>
    </row>
    <row r="318" spans="1:8" ht="12.75">
      <c r="A318" s="42" t="s">
        <v>790</v>
      </c>
      <c r="B318" s="42">
        <v>41204000</v>
      </c>
      <c r="C318" s="42" t="s">
        <v>426</v>
      </c>
      <c r="D318" s="43">
        <v>11946137</v>
      </c>
      <c r="E318" s="43">
        <v>11942594</v>
      </c>
      <c r="F318" s="43">
        <v>0</v>
      </c>
      <c r="G318" s="43">
        <v>11856433</v>
      </c>
      <c r="H318" s="44">
        <f t="shared" si="4"/>
        <v>-0.0072145967618090345</v>
      </c>
    </row>
    <row r="319" spans="1:8" ht="12.75">
      <c r="A319" s="42" t="s">
        <v>790</v>
      </c>
      <c r="B319" s="42">
        <v>41204001</v>
      </c>
      <c r="C319" s="42" t="s">
        <v>427</v>
      </c>
      <c r="D319" s="43">
        <v>80000</v>
      </c>
      <c r="E319" s="43">
        <v>80000</v>
      </c>
      <c r="F319" s="43">
        <v>0</v>
      </c>
      <c r="G319" s="43">
        <v>80000</v>
      </c>
      <c r="H319" s="44">
        <f t="shared" si="4"/>
        <v>0</v>
      </c>
    </row>
    <row r="320" spans="1:8" ht="12.75">
      <c r="A320" s="42" t="s">
        <v>790</v>
      </c>
      <c r="B320" s="42">
        <v>41204010</v>
      </c>
      <c r="C320" s="42" t="s">
        <v>421</v>
      </c>
      <c r="D320" s="43">
        <v>801551</v>
      </c>
      <c r="E320" s="43">
        <v>801551</v>
      </c>
      <c r="F320" s="43">
        <v>0</v>
      </c>
      <c r="G320" s="43">
        <v>801827</v>
      </c>
      <c r="H320" s="44">
        <f t="shared" si="4"/>
        <v>0.0003443324255100424</v>
      </c>
    </row>
    <row r="321" spans="1:8" ht="12.75">
      <c r="A321" s="42" t="s">
        <v>790</v>
      </c>
      <c r="B321" s="42">
        <v>41205000</v>
      </c>
      <c r="C321" s="42" t="s">
        <v>428</v>
      </c>
      <c r="D321" s="43">
        <v>5508257</v>
      </c>
      <c r="E321" s="43">
        <v>5103518</v>
      </c>
      <c r="F321" s="43">
        <v>0</v>
      </c>
      <c r="G321" s="43">
        <v>4418061</v>
      </c>
      <c r="H321" s="44">
        <f t="shared" si="4"/>
        <v>-0.13431068529590764</v>
      </c>
    </row>
    <row r="322" spans="1:8" ht="12.75">
      <c r="A322" s="42" t="s">
        <v>790</v>
      </c>
      <c r="B322" s="42">
        <v>41206000</v>
      </c>
      <c r="C322" s="42" t="s">
        <v>429</v>
      </c>
      <c r="D322" s="43">
        <v>11209371</v>
      </c>
      <c r="E322" s="43">
        <v>10881802</v>
      </c>
      <c r="F322" s="43">
        <v>10881382</v>
      </c>
      <c r="G322" s="43">
        <v>11171360</v>
      </c>
      <c r="H322" s="44">
        <f t="shared" si="4"/>
        <v>0.026609379586211915</v>
      </c>
    </row>
    <row r="323" spans="1:8" ht="12.75">
      <c r="A323" s="42" t="s">
        <v>790</v>
      </c>
      <c r="B323" s="42">
        <v>41250100</v>
      </c>
      <c r="C323" s="42" t="s">
        <v>937</v>
      </c>
      <c r="D323" s="43">
        <v>5334020</v>
      </c>
      <c r="E323" s="43">
        <v>4990453</v>
      </c>
      <c r="F323" s="43">
        <v>4895345</v>
      </c>
      <c r="G323" s="43">
        <v>4830218</v>
      </c>
      <c r="H323" s="44">
        <f aca="true" t="shared" si="5" ref="H323:H386">+(G323-E323)/E323</f>
        <v>-0.03210830760253628</v>
      </c>
    </row>
    <row r="324" spans="1:8" ht="12.75">
      <c r="A324" s="42" t="s">
        <v>790</v>
      </c>
      <c r="B324" s="42">
        <v>41800100</v>
      </c>
      <c r="C324" s="42" t="s">
        <v>430</v>
      </c>
      <c r="D324" s="43">
        <v>25963213</v>
      </c>
      <c r="E324" s="43">
        <v>25940788</v>
      </c>
      <c r="F324" s="43">
        <v>25940788</v>
      </c>
      <c r="G324" s="43">
        <v>25940788</v>
      </c>
      <c r="H324" s="44">
        <f t="shared" si="5"/>
        <v>0</v>
      </c>
    </row>
    <row r="325" spans="1:8" ht="12.75">
      <c r="A325" s="42" t="s">
        <v>790</v>
      </c>
      <c r="B325" s="42">
        <v>41801100</v>
      </c>
      <c r="C325" s="42" t="s">
        <v>431</v>
      </c>
      <c r="D325" s="43">
        <v>330661</v>
      </c>
      <c r="E325" s="43">
        <v>371742</v>
      </c>
      <c r="F325" s="43">
        <v>330661</v>
      </c>
      <c r="G325" s="43">
        <v>360000</v>
      </c>
      <c r="H325" s="44">
        <f t="shared" si="5"/>
        <v>-0.03158642284164824</v>
      </c>
    </row>
    <row r="326" spans="1:8" ht="12.75">
      <c r="A326" s="42" t="s">
        <v>790</v>
      </c>
      <c r="B326" s="42">
        <v>41900100</v>
      </c>
      <c r="C326" s="42" t="s">
        <v>432</v>
      </c>
      <c r="D326" s="43">
        <v>19438450</v>
      </c>
      <c r="E326" s="43">
        <v>19438450</v>
      </c>
      <c r="F326" s="43">
        <v>19438450</v>
      </c>
      <c r="G326" s="43">
        <v>18933325</v>
      </c>
      <c r="H326" s="44">
        <f t="shared" si="5"/>
        <v>-0.02598586821480108</v>
      </c>
    </row>
    <row r="327" spans="1:8" ht="12.75">
      <c r="A327" s="42" t="s">
        <v>790</v>
      </c>
      <c r="B327" s="42">
        <v>41900101</v>
      </c>
      <c r="C327" s="42" t="s">
        <v>433</v>
      </c>
      <c r="D327" s="43">
        <v>5000</v>
      </c>
      <c r="E327" s="43">
        <v>5000</v>
      </c>
      <c r="F327" s="43">
        <v>5000</v>
      </c>
      <c r="G327" s="43">
        <v>5000</v>
      </c>
      <c r="H327" s="44">
        <f t="shared" si="5"/>
        <v>0</v>
      </c>
    </row>
    <row r="328" spans="1:8" ht="12.75">
      <c r="A328" s="42" t="s">
        <v>790</v>
      </c>
      <c r="B328" s="42">
        <v>41900102</v>
      </c>
      <c r="C328" s="42" t="s">
        <v>434</v>
      </c>
      <c r="D328" s="43">
        <v>110000</v>
      </c>
      <c r="E328" s="43">
        <v>110000</v>
      </c>
      <c r="F328" s="43">
        <v>110000</v>
      </c>
      <c r="G328" s="43">
        <v>110000</v>
      </c>
      <c r="H328" s="44">
        <f t="shared" si="5"/>
        <v>0</v>
      </c>
    </row>
    <row r="329" spans="1:8" ht="12.75">
      <c r="A329" s="42" t="s">
        <v>790</v>
      </c>
      <c r="B329" s="42">
        <v>41900200</v>
      </c>
      <c r="C329" s="42" t="s">
        <v>435</v>
      </c>
      <c r="D329" s="43">
        <v>25000</v>
      </c>
      <c r="E329" s="43">
        <v>25000</v>
      </c>
      <c r="F329" s="43">
        <v>25000</v>
      </c>
      <c r="G329" s="43">
        <v>25000</v>
      </c>
      <c r="H329" s="44">
        <f t="shared" si="5"/>
        <v>0</v>
      </c>
    </row>
    <row r="330" spans="1:8" ht="12.75">
      <c r="A330" s="42" t="s">
        <v>790</v>
      </c>
      <c r="B330" s="42">
        <v>41901100</v>
      </c>
      <c r="C330" s="42" t="s">
        <v>431</v>
      </c>
      <c r="D330" s="43">
        <v>225000</v>
      </c>
      <c r="E330" s="43">
        <v>427992</v>
      </c>
      <c r="F330" s="43">
        <v>225000</v>
      </c>
      <c r="G330" s="43">
        <v>240000</v>
      </c>
      <c r="H330" s="44">
        <f t="shared" si="5"/>
        <v>-0.4392418549879437</v>
      </c>
    </row>
    <row r="331" spans="1:8" ht="12.75">
      <c r="A331" s="42" t="s">
        <v>789</v>
      </c>
      <c r="B331" s="42">
        <v>42000010</v>
      </c>
      <c r="C331" s="42" t="s">
        <v>436</v>
      </c>
      <c r="D331" s="43">
        <v>4628100</v>
      </c>
      <c r="E331" s="43">
        <v>4547697</v>
      </c>
      <c r="F331" s="43">
        <v>4516910</v>
      </c>
      <c r="G331" s="43">
        <v>4313894</v>
      </c>
      <c r="H331" s="44">
        <f t="shared" si="5"/>
        <v>-0.05141129675086093</v>
      </c>
    </row>
    <row r="332" spans="1:8" ht="12.75">
      <c r="A332" s="42" t="s">
        <v>789</v>
      </c>
      <c r="B332" s="42">
        <v>42000100</v>
      </c>
      <c r="C332" s="42" t="s">
        <v>437</v>
      </c>
      <c r="D332" s="43">
        <v>21813030</v>
      </c>
      <c r="E332" s="43">
        <v>21750612</v>
      </c>
      <c r="F332" s="43">
        <v>21936465</v>
      </c>
      <c r="G332" s="43">
        <v>21684063</v>
      </c>
      <c r="H332" s="44">
        <f t="shared" si="5"/>
        <v>-0.003059638046046704</v>
      </c>
    </row>
    <row r="333" spans="1:8" ht="12.75">
      <c r="A333" s="42" t="s">
        <v>789</v>
      </c>
      <c r="B333" s="42">
        <v>42000200</v>
      </c>
      <c r="C333" s="42" t="s">
        <v>438</v>
      </c>
      <c r="D333" s="43">
        <v>23868223</v>
      </c>
      <c r="E333" s="43">
        <v>20143245</v>
      </c>
      <c r="F333" s="43">
        <v>18311369</v>
      </c>
      <c r="G333" s="43">
        <v>18331247</v>
      </c>
      <c r="H333" s="44">
        <f t="shared" si="5"/>
        <v>-0.08995561539364685</v>
      </c>
    </row>
    <row r="334" spans="1:8" ht="12.75">
      <c r="A334" s="42" t="s">
        <v>789</v>
      </c>
      <c r="B334" s="42">
        <v>42000300</v>
      </c>
      <c r="C334" s="42" t="s">
        <v>439</v>
      </c>
      <c r="D334" s="43">
        <v>99326675</v>
      </c>
      <c r="E334" s="43">
        <v>98136155</v>
      </c>
      <c r="F334" s="43">
        <v>96479853</v>
      </c>
      <c r="G334" s="43">
        <v>96479853</v>
      </c>
      <c r="H334" s="44">
        <f t="shared" si="5"/>
        <v>-0.016877592157548867</v>
      </c>
    </row>
    <row r="335" spans="1:8" ht="12.75">
      <c r="A335" s="42" t="s">
        <v>789</v>
      </c>
      <c r="B335" s="42">
        <v>42000500</v>
      </c>
      <c r="C335" s="42" t="s">
        <v>440</v>
      </c>
      <c r="D335" s="43">
        <v>2500000</v>
      </c>
      <c r="E335" s="43">
        <v>2500000</v>
      </c>
      <c r="F335" s="43">
        <v>2500000</v>
      </c>
      <c r="G335" s="43">
        <v>2500000</v>
      </c>
      <c r="H335" s="44">
        <f t="shared" si="5"/>
        <v>0</v>
      </c>
    </row>
    <row r="336" spans="1:8" ht="12.75">
      <c r="A336" s="42" t="s">
        <v>789</v>
      </c>
      <c r="B336" s="42">
        <v>44001000</v>
      </c>
      <c r="C336" s="42" t="s">
        <v>441</v>
      </c>
      <c r="D336" s="43">
        <v>52727596</v>
      </c>
      <c r="E336" s="43">
        <v>51709563</v>
      </c>
      <c r="F336" s="43">
        <v>112549581</v>
      </c>
      <c r="G336" s="43">
        <v>52747472</v>
      </c>
      <c r="H336" s="44">
        <f t="shared" si="5"/>
        <v>0.020071896565824778</v>
      </c>
    </row>
    <row r="337" spans="1:8" ht="12.75">
      <c r="A337" s="42" t="s">
        <v>789</v>
      </c>
      <c r="B337" s="42">
        <v>44001001</v>
      </c>
      <c r="C337" s="42" t="s">
        <v>442</v>
      </c>
      <c r="D337" s="43">
        <v>2355724</v>
      </c>
      <c r="E337" s="43">
        <v>2355724</v>
      </c>
      <c r="F337" s="43">
        <v>0</v>
      </c>
      <c r="G337" s="43">
        <v>2880694</v>
      </c>
      <c r="H337" s="44">
        <f t="shared" si="5"/>
        <v>0.22284868685805298</v>
      </c>
    </row>
    <row r="338" spans="1:8" ht="12.75">
      <c r="A338" s="42" t="s">
        <v>789</v>
      </c>
      <c r="B338" s="42">
        <v>44001025</v>
      </c>
      <c r="C338" s="42" t="s">
        <v>443</v>
      </c>
      <c r="D338" s="43">
        <v>726455</v>
      </c>
      <c r="E338" s="43">
        <v>726455</v>
      </c>
      <c r="F338" s="43">
        <v>0</v>
      </c>
      <c r="G338" s="43">
        <v>748259</v>
      </c>
      <c r="H338" s="44">
        <f t="shared" si="5"/>
        <v>0.03001424726927339</v>
      </c>
    </row>
    <row r="339" spans="1:8" ht="12.75">
      <c r="A339" s="42" t="s">
        <v>789</v>
      </c>
      <c r="B339" s="42">
        <v>44001100</v>
      </c>
      <c r="C339" s="42" t="s">
        <v>444</v>
      </c>
      <c r="D339" s="43">
        <v>54607404</v>
      </c>
      <c r="E339" s="43">
        <v>54516968</v>
      </c>
      <c r="F339" s="43">
        <v>0</v>
      </c>
      <c r="G339" s="43">
        <v>54386089</v>
      </c>
      <c r="H339" s="44">
        <f t="shared" si="5"/>
        <v>-0.0024007021080115825</v>
      </c>
    </row>
    <row r="340" spans="1:8" ht="12.75">
      <c r="A340" s="42" t="s">
        <v>789</v>
      </c>
      <c r="B340" s="42">
        <v>44011000</v>
      </c>
      <c r="C340" s="42" t="s">
        <v>445</v>
      </c>
      <c r="D340" s="43">
        <v>23042578</v>
      </c>
      <c r="E340" s="43">
        <v>20979163</v>
      </c>
      <c r="F340" s="43">
        <v>12979064</v>
      </c>
      <c r="G340" s="43">
        <v>23042578</v>
      </c>
      <c r="H340" s="44">
        <f t="shared" si="5"/>
        <v>0.0983554491663943</v>
      </c>
    </row>
    <row r="341" spans="1:8" ht="12.75">
      <c r="A341" s="42" t="s">
        <v>789</v>
      </c>
      <c r="B341" s="42">
        <v>44011101</v>
      </c>
      <c r="C341" s="42" t="s">
        <v>446</v>
      </c>
      <c r="D341" s="43">
        <v>2450000</v>
      </c>
      <c r="E341" s="43">
        <v>950000</v>
      </c>
      <c r="F341" s="43">
        <v>0</v>
      </c>
      <c r="G341" s="45"/>
      <c r="H341" s="44">
        <f t="shared" si="5"/>
        <v>-1</v>
      </c>
    </row>
    <row r="342" spans="1:8" ht="12.75">
      <c r="A342" s="42" t="s">
        <v>789</v>
      </c>
      <c r="B342" s="42">
        <v>44032000</v>
      </c>
      <c r="C342" s="42" t="s">
        <v>447</v>
      </c>
      <c r="D342" s="43">
        <v>308076608</v>
      </c>
      <c r="E342" s="43">
        <v>316187172</v>
      </c>
      <c r="F342" s="43">
        <v>319165900</v>
      </c>
      <c r="G342" s="43">
        <v>319165900</v>
      </c>
      <c r="H342" s="44">
        <f t="shared" si="5"/>
        <v>0.009420774350706422</v>
      </c>
    </row>
    <row r="343" spans="1:8" ht="12.75">
      <c r="A343" s="42" t="s">
        <v>789</v>
      </c>
      <c r="B343" s="42">
        <v>44032007</v>
      </c>
      <c r="C343" s="42" t="s">
        <v>448</v>
      </c>
      <c r="D343" s="43">
        <v>1200000</v>
      </c>
      <c r="E343" s="43">
        <v>800000</v>
      </c>
      <c r="F343" s="43">
        <v>800000</v>
      </c>
      <c r="G343" s="45"/>
      <c r="H343" s="44">
        <f t="shared" si="5"/>
        <v>-1</v>
      </c>
    </row>
    <row r="344" spans="1:8" ht="12.75">
      <c r="A344" s="42" t="s">
        <v>789</v>
      </c>
      <c r="B344" s="42">
        <v>44032119</v>
      </c>
      <c r="C344" s="42" t="s">
        <v>449</v>
      </c>
      <c r="D344" s="43">
        <v>6576576</v>
      </c>
      <c r="E344" s="43">
        <v>6576347</v>
      </c>
      <c r="F344" s="43">
        <v>6576243</v>
      </c>
      <c r="G344" s="43">
        <v>6580776</v>
      </c>
      <c r="H344" s="44">
        <f t="shared" si="5"/>
        <v>0.0006734741947163067</v>
      </c>
    </row>
    <row r="345" spans="1:8" ht="12.75">
      <c r="A345" s="42" t="s">
        <v>789</v>
      </c>
      <c r="B345" s="42">
        <v>44052000</v>
      </c>
      <c r="C345" s="42" t="s">
        <v>451</v>
      </c>
      <c r="D345" s="43">
        <v>222310783</v>
      </c>
      <c r="E345" s="43">
        <v>221656725</v>
      </c>
      <c r="F345" s="43">
        <v>224184854</v>
      </c>
      <c r="G345" s="43">
        <v>224184854</v>
      </c>
      <c r="H345" s="44">
        <f t="shared" si="5"/>
        <v>0.011405604770168828</v>
      </c>
    </row>
    <row r="346" spans="1:8" ht="12.75">
      <c r="A346" s="42" t="s">
        <v>789</v>
      </c>
      <c r="B346" s="42">
        <v>44081000</v>
      </c>
      <c r="C346" s="42" t="s">
        <v>453</v>
      </c>
      <c r="D346" s="43">
        <v>84658966</v>
      </c>
      <c r="E346" s="43">
        <v>83429826</v>
      </c>
      <c r="F346" s="43">
        <v>88824231</v>
      </c>
      <c r="G346" s="43">
        <v>84658966</v>
      </c>
      <c r="H346" s="44">
        <f t="shared" si="5"/>
        <v>0.014732620921443609</v>
      </c>
    </row>
    <row r="347" spans="1:8" ht="12.75">
      <c r="A347" s="42" t="s">
        <v>791</v>
      </c>
      <c r="B347" s="42">
        <v>45100040</v>
      </c>
      <c r="C347" s="42" t="s">
        <v>454</v>
      </c>
      <c r="D347" s="43">
        <v>840000</v>
      </c>
      <c r="E347" s="43">
        <v>638023</v>
      </c>
      <c r="F347" s="43">
        <v>0</v>
      </c>
      <c r="G347" s="43">
        <v>421493</v>
      </c>
      <c r="H347" s="44">
        <f t="shared" si="5"/>
        <v>-0.3393764801582388</v>
      </c>
    </row>
    <row r="348" spans="1:8" ht="12.75">
      <c r="A348" s="42" t="s">
        <v>791</v>
      </c>
      <c r="B348" s="42">
        <v>45100100</v>
      </c>
      <c r="C348" s="42" t="s">
        <v>455</v>
      </c>
      <c r="D348" s="43">
        <v>18542090</v>
      </c>
      <c r="E348" s="43">
        <v>18357161</v>
      </c>
      <c r="F348" s="43">
        <v>17916854</v>
      </c>
      <c r="G348" s="43">
        <v>17920655</v>
      </c>
      <c r="H348" s="44">
        <f t="shared" si="5"/>
        <v>-0.02377851346403728</v>
      </c>
    </row>
    <row r="349" spans="1:8" ht="12.75">
      <c r="A349" s="42" t="s">
        <v>791</v>
      </c>
      <c r="B349" s="42">
        <v>45100110</v>
      </c>
      <c r="C349" s="42" t="s">
        <v>456</v>
      </c>
      <c r="D349" s="43">
        <v>1000000</v>
      </c>
      <c r="E349" s="43">
        <v>954449</v>
      </c>
      <c r="F349" s="43">
        <v>0</v>
      </c>
      <c r="G349" s="43">
        <v>915764</v>
      </c>
      <c r="H349" s="44">
        <f t="shared" si="5"/>
        <v>-0.0405312384422845</v>
      </c>
    </row>
    <row r="350" spans="1:8" ht="12.75">
      <c r="A350" s="42" t="s">
        <v>791</v>
      </c>
      <c r="B350" s="42">
        <v>45100600</v>
      </c>
      <c r="C350" s="42" t="s">
        <v>457</v>
      </c>
      <c r="D350" s="43">
        <v>3160567</v>
      </c>
      <c r="E350" s="43">
        <v>3104088</v>
      </c>
      <c r="F350" s="43">
        <v>0</v>
      </c>
      <c r="G350" s="43">
        <v>2981362</v>
      </c>
      <c r="H350" s="44">
        <f t="shared" si="5"/>
        <v>-0.03953689457257655</v>
      </c>
    </row>
    <row r="351" spans="1:8" ht="12.75">
      <c r="A351" s="42" t="s">
        <v>791</v>
      </c>
      <c r="B351" s="42">
        <v>45100615</v>
      </c>
      <c r="C351" s="42" t="s">
        <v>458</v>
      </c>
      <c r="D351" s="43">
        <v>1574783</v>
      </c>
      <c r="E351" s="43">
        <v>1572865</v>
      </c>
      <c r="F351" s="43">
        <v>0</v>
      </c>
      <c r="G351" s="43">
        <v>1551878</v>
      </c>
      <c r="H351" s="44">
        <f t="shared" si="5"/>
        <v>-0.013343166768921682</v>
      </c>
    </row>
    <row r="352" spans="1:8" ht="12.75">
      <c r="A352" s="42" t="s">
        <v>791</v>
      </c>
      <c r="B352" s="42">
        <v>45100616</v>
      </c>
      <c r="C352" s="42" t="s">
        <v>459</v>
      </c>
      <c r="D352" s="43">
        <v>1000000</v>
      </c>
      <c r="E352" s="43">
        <v>843703</v>
      </c>
      <c r="F352" s="43">
        <v>0</v>
      </c>
      <c r="G352" s="43">
        <v>815480</v>
      </c>
      <c r="H352" s="44">
        <f t="shared" si="5"/>
        <v>-0.03345134484528323</v>
      </c>
    </row>
    <row r="353" spans="1:8" ht="12.75">
      <c r="A353" s="42" t="s">
        <v>791</v>
      </c>
      <c r="B353" s="42">
        <v>45100700</v>
      </c>
      <c r="C353" s="42" t="s">
        <v>460</v>
      </c>
      <c r="D353" s="43">
        <v>0</v>
      </c>
      <c r="E353" s="43">
        <v>0</v>
      </c>
      <c r="F353" s="43">
        <v>81184876</v>
      </c>
      <c r="G353" s="45"/>
      <c r="H353" s="44" t="e">
        <f t="shared" si="5"/>
        <v>#DIV/0!</v>
      </c>
    </row>
    <row r="354" spans="1:8" ht="12.75">
      <c r="A354" s="42" t="s">
        <v>791</v>
      </c>
      <c r="B354" s="42">
        <v>45100710</v>
      </c>
      <c r="C354" s="42" t="s">
        <v>461</v>
      </c>
      <c r="D354" s="43">
        <v>7286521</v>
      </c>
      <c r="E354" s="43">
        <v>7044728</v>
      </c>
      <c r="F354" s="43">
        <v>0</v>
      </c>
      <c r="G354" s="43">
        <v>6768109</v>
      </c>
      <c r="H354" s="44">
        <f t="shared" si="5"/>
        <v>-0.03926610083455316</v>
      </c>
    </row>
    <row r="355" spans="1:8" ht="12.75">
      <c r="A355" s="42" t="s">
        <v>791</v>
      </c>
      <c r="B355" s="42">
        <v>45100712</v>
      </c>
      <c r="C355" s="42" t="s">
        <v>462</v>
      </c>
      <c r="D355" s="43">
        <v>1342269</v>
      </c>
      <c r="E355" s="43">
        <v>1338646</v>
      </c>
      <c r="F355" s="43">
        <v>0</v>
      </c>
      <c r="G355" s="43">
        <v>1335072</v>
      </c>
      <c r="H355" s="44">
        <f t="shared" si="5"/>
        <v>-0.0026698619351195165</v>
      </c>
    </row>
    <row r="356" spans="1:8" ht="12.75">
      <c r="A356" s="42" t="s">
        <v>791</v>
      </c>
      <c r="B356" s="42">
        <v>45100715</v>
      </c>
      <c r="C356" s="42" t="s">
        <v>463</v>
      </c>
      <c r="D356" s="43">
        <v>250000</v>
      </c>
      <c r="E356" s="43">
        <v>250000</v>
      </c>
      <c r="F356" s="43">
        <v>0</v>
      </c>
      <c r="G356" s="45"/>
      <c r="H356" s="44">
        <f t="shared" si="5"/>
        <v>-1</v>
      </c>
    </row>
    <row r="357" spans="1:8" ht="12.75">
      <c r="A357" s="42" t="s">
        <v>791</v>
      </c>
      <c r="B357" s="42">
        <v>45100721</v>
      </c>
      <c r="C357" s="42" t="s">
        <v>464</v>
      </c>
      <c r="D357" s="43">
        <v>1230663</v>
      </c>
      <c r="E357" s="43">
        <v>1155663</v>
      </c>
      <c r="F357" s="43">
        <v>0</v>
      </c>
      <c r="G357" s="43">
        <v>1108505</v>
      </c>
      <c r="H357" s="44">
        <f t="shared" si="5"/>
        <v>-0.04080601351778157</v>
      </c>
    </row>
    <row r="358" spans="1:8" ht="12.75">
      <c r="A358" s="42" t="s">
        <v>791</v>
      </c>
      <c r="B358" s="42">
        <v>45100722</v>
      </c>
      <c r="C358" s="42" t="s">
        <v>465</v>
      </c>
      <c r="D358" s="43">
        <v>333135</v>
      </c>
      <c r="E358" s="43">
        <v>286242</v>
      </c>
      <c r="F358" s="43">
        <v>0</v>
      </c>
      <c r="G358" s="43">
        <v>247908</v>
      </c>
      <c r="H358" s="44">
        <f t="shared" si="5"/>
        <v>-0.13392164671851092</v>
      </c>
    </row>
    <row r="359" spans="1:8" ht="12.75">
      <c r="A359" s="42" t="s">
        <v>791</v>
      </c>
      <c r="B359" s="42">
        <v>45100723</v>
      </c>
      <c r="C359" s="42" t="s">
        <v>466</v>
      </c>
      <c r="D359" s="43">
        <v>1812024</v>
      </c>
      <c r="E359" s="43">
        <v>1286813</v>
      </c>
      <c r="F359" s="43">
        <v>1286813</v>
      </c>
      <c r="G359" s="43">
        <v>1268772</v>
      </c>
      <c r="H359" s="44">
        <f t="shared" si="5"/>
        <v>-0.014019908098534907</v>
      </c>
    </row>
    <row r="360" spans="1:8" ht="12.75">
      <c r="A360" s="42" t="s">
        <v>791</v>
      </c>
      <c r="B360" s="42">
        <v>45100725</v>
      </c>
      <c r="C360" s="42" t="s">
        <v>467</v>
      </c>
      <c r="D360" s="43">
        <v>358904</v>
      </c>
      <c r="E360" s="43">
        <v>347904</v>
      </c>
      <c r="F360" s="43">
        <v>0</v>
      </c>
      <c r="G360" s="43">
        <v>347904</v>
      </c>
      <c r="H360" s="44">
        <f t="shared" si="5"/>
        <v>0</v>
      </c>
    </row>
    <row r="361" spans="1:8" ht="12.75">
      <c r="A361" s="42" t="s">
        <v>791</v>
      </c>
      <c r="B361" s="42">
        <v>45100726</v>
      </c>
      <c r="C361" s="42" t="s">
        <v>468</v>
      </c>
      <c r="D361" s="43">
        <v>300000</v>
      </c>
      <c r="E361" s="43">
        <v>300000</v>
      </c>
      <c r="F361" s="43">
        <v>300000</v>
      </c>
      <c r="G361" s="43">
        <v>300000</v>
      </c>
      <c r="H361" s="44">
        <f t="shared" si="5"/>
        <v>0</v>
      </c>
    </row>
    <row r="362" spans="1:8" ht="12.75">
      <c r="A362" s="42" t="s">
        <v>791</v>
      </c>
      <c r="B362" s="42">
        <v>45100790</v>
      </c>
      <c r="C362" s="42" t="s">
        <v>469</v>
      </c>
      <c r="D362" s="43">
        <v>955855</v>
      </c>
      <c r="E362" s="43">
        <v>955855</v>
      </c>
      <c r="F362" s="43">
        <v>0</v>
      </c>
      <c r="G362" s="43">
        <v>931959</v>
      </c>
      <c r="H362" s="44">
        <f t="shared" si="5"/>
        <v>-0.024999607681081337</v>
      </c>
    </row>
    <row r="363" spans="1:8" ht="12.75">
      <c r="A363" s="42" t="s">
        <v>791</v>
      </c>
      <c r="B363" s="42">
        <v>45100810</v>
      </c>
      <c r="C363" s="42" t="s">
        <v>470</v>
      </c>
      <c r="D363" s="43">
        <v>3003336</v>
      </c>
      <c r="E363" s="43">
        <v>3153336</v>
      </c>
      <c r="F363" s="43">
        <v>0</v>
      </c>
      <c r="G363" s="43">
        <v>3160740</v>
      </c>
      <c r="H363" s="44">
        <f t="shared" si="5"/>
        <v>0.0023479895577255324</v>
      </c>
    </row>
    <row r="364" spans="1:8" ht="12.75">
      <c r="A364" s="42" t="s">
        <v>791</v>
      </c>
      <c r="B364" s="42">
        <v>45100811</v>
      </c>
      <c r="C364" s="42" t="s">
        <v>471</v>
      </c>
      <c r="D364" s="43">
        <v>0</v>
      </c>
      <c r="E364" s="43">
        <v>0</v>
      </c>
      <c r="F364" s="43">
        <v>1000000</v>
      </c>
      <c r="G364" s="45"/>
      <c r="H364" s="44" t="e">
        <f t="shared" si="5"/>
        <v>#DIV/0!</v>
      </c>
    </row>
    <row r="365" spans="1:8" ht="12.75">
      <c r="A365" s="42" t="s">
        <v>791</v>
      </c>
      <c r="B365" s="42">
        <v>45101000</v>
      </c>
      <c r="C365" s="42" t="s">
        <v>472</v>
      </c>
      <c r="D365" s="43">
        <v>0</v>
      </c>
      <c r="E365" s="43">
        <v>0</v>
      </c>
      <c r="F365" s="43">
        <v>103475064</v>
      </c>
      <c r="G365" s="45"/>
      <c r="H365" s="44" t="e">
        <f t="shared" si="5"/>
        <v>#DIV/0!</v>
      </c>
    </row>
    <row r="366" spans="1:8" ht="12.75">
      <c r="A366" s="42" t="s">
        <v>791</v>
      </c>
      <c r="B366" s="42">
        <v>45102500</v>
      </c>
      <c r="C366" s="42" t="s">
        <v>473</v>
      </c>
      <c r="D366" s="43">
        <v>0</v>
      </c>
      <c r="E366" s="43">
        <v>0</v>
      </c>
      <c r="F366" s="43">
        <v>40286313</v>
      </c>
      <c r="G366" s="45"/>
      <c r="H366" s="44" t="e">
        <f t="shared" si="5"/>
        <v>#DIV/0!</v>
      </c>
    </row>
    <row r="367" spans="1:8" ht="12.75">
      <c r="A367" s="42" t="s">
        <v>791</v>
      </c>
      <c r="B367" s="42">
        <v>45120103</v>
      </c>
      <c r="C367" s="42" t="s">
        <v>474</v>
      </c>
      <c r="D367" s="43">
        <v>35335527</v>
      </c>
      <c r="E367" s="43">
        <v>35330390</v>
      </c>
      <c r="F367" s="43">
        <v>0</v>
      </c>
      <c r="G367" s="43">
        <v>34831691</v>
      </c>
      <c r="H367" s="44">
        <f t="shared" si="5"/>
        <v>-0.014115298472504832</v>
      </c>
    </row>
    <row r="368" spans="1:8" ht="12.75">
      <c r="A368" s="42" t="s">
        <v>791</v>
      </c>
      <c r="B368" s="42">
        <v>45120106</v>
      </c>
      <c r="C368" s="42" t="s">
        <v>475</v>
      </c>
      <c r="D368" s="43">
        <v>1500000</v>
      </c>
      <c r="E368" s="43">
        <v>1500000</v>
      </c>
      <c r="F368" s="43">
        <v>0</v>
      </c>
      <c r="G368" s="43">
        <v>1500000</v>
      </c>
      <c r="H368" s="44">
        <f t="shared" si="5"/>
        <v>0</v>
      </c>
    </row>
    <row r="369" spans="1:8" ht="12.75">
      <c r="A369" s="42" t="s">
        <v>791</v>
      </c>
      <c r="B369" s="42">
        <v>45120120</v>
      </c>
      <c r="C369" s="42" t="s">
        <v>476</v>
      </c>
      <c r="D369" s="43">
        <v>0</v>
      </c>
      <c r="E369" s="43">
        <v>0</v>
      </c>
      <c r="F369" s="43">
        <v>38865075</v>
      </c>
      <c r="G369" s="45"/>
      <c r="H369" s="44" t="e">
        <f t="shared" si="5"/>
        <v>#DIV/0!</v>
      </c>
    </row>
    <row r="370" spans="1:8" ht="12.75">
      <c r="A370" s="42" t="s">
        <v>791</v>
      </c>
      <c r="B370" s="42">
        <v>45120200</v>
      </c>
      <c r="C370" s="42" t="s">
        <v>477</v>
      </c>
      <c r="D370" s="43">
        <v>75924448</v>
      </c>
      <c r="E370" s="43">
        <v>75924448</v>
      </c>
      <c r="F370" s="43">
        <v>0</v>
      </c>
      <c r="G370" s="43">
        <v>75924448</v>
      </c>
      <c r="H370" s="44">
        <f t="shared" si="5"/>
        <v>0</v>
      </c>
    </row>
    <row r="371" spans="1:8" ht="12.75">
      <c r="A371" s="42" t="s">
        <v>791</v>
      </c>
      <c r="B371" s="42">
        <v>45120201</v>
      </c>
      <c r="C371" s="42" t="s">
        <v>478</v>
      </c>
      <c r="D371" s="43">
        <v>4800000</v>
      </c>
      <c r="E371" s="43">
        <v>4800000</v>
      </c>
      <c r="F371" s="43">
        <v>0</v>
      </c>
      <c r="G371" s="43">
        <v>4800000</v>
      </c>
      <c r="H371" s="44">
        <f t="shared" si="5"/>
        <v>0</v>
      </c>
    </row>
    <row r="372" spans="1:8" ht="12.75">
      <c r="A372" s="42" t="s">
        <v>791</v>
      </c>
      <c r="B372" s="42">
        <v>45120202</v>
      </c>
      <c r="C372" s="42" t="s">
        <v>479</v>
      </c>
      <c r="D372" s="43">
        <v>2000000</v>
      </c>
      <c r="E372" s="43">
        <v>2000000</v>
      </c>
      <c r="F372" s="43">
        <v>0</v>
      </c>
      <c r="G372" s="43">
        <v>2000000</v>
      </c>
      <c r="H372" s="44">
        <f t="shared" si="5"/>
        <v>0</v>
      </c>
    </row>
    <row r="373" spans="1:8" ht="12.75">
      <c r="A373" s="42" t="s">
        <v>791</v>
      </c>
      <c r="B373" s="42">
        <v>45120203</v>
      </c>
      <c r="C373" s="42" t="s">
        <v>480</v>
      </c>
      <c r="D373" s="43">
        <v>1000000</v>
      </c>
      <c r="E373" s="43">
        <v>1500000</v>
      </c>
      <c r="F373" s="43">
        <v>0</v>
      </c>
      <c r="G373" s="43">
        <v>1500000</v>
      </c>
      <c r="H373" s="44">
        <f t="shared" si="5"/>
        <v>0</v>
      </c>
    </row>
    <row r="374" spans="1:8" ht="12.75">
      <c r="A374" s="42" t="s">
        <v>791</v>
      </c>
      <c r="B374" s="42">
        <v>45120225</v>
      </c>
      <c r="C374" s="42" t="s">
        <v>481</v>
      </c>
      <c r="D374" s="43">
        <v>1000000</v>
      </c>
      <c r="E374" s="43">
        <v>500000</v>
      </c>
      <c r="F374" s="43">
        <v>0</v>
      </c>
      <c r="G374" s="43">
        <v>500000</v>
      </c>
      <c r="H374" s="44">
        <f t="shared" si="5"/>
        <v>0</v>
      </c>
    </row>
    <row r="375" spans="1:8" ht="12.75">
      <c r="A375" s="42" t="s">
        <v>791</v>
      </c>
      <c r="B375" s="42">
        <v>45120500</v>
      </c>
      <c r="C375" s="42" t="s">
        <v>482</v>
      </c>
      <c r="D375" s="43">
        <v>1424477</v>
      </c>
      <c r="E375" s="43">
        <v>1424477</v>
      </c>
      <c r="F375" s="43">
        <v>0</v>
      </c>
      <c r="G375" s="43">
        <v>1412792</v>
      </c>
      <c r="H375" s="44">
        <f t="shared" si="5"/>
        <v>-0.008203010648820584</v>
      </c>
    </row>
    <row r="376" spans="1:8" ht="12.75">
      <c r="A376" s="42" t="s">
        <v>791</v>
      </c>
      <c r="B376" s="42">
        <v>45121500</v>
      </c>
      <c r="C376" s="42" t="s">
        <v>483</v>
      </c>
      <c r="D376" s="43">
        <v>0</v>
      </c>
      <c r="E376" s="43">
        <v>0</v>
      </c>
      <c r="F376" s="43">
        <v>33175235</v>
      </c>
      <c r="G376" s="45"/>
      <c r="H376" s="44" t="e">
        <f t="shared" si="5"/>
        <v>#DIV/0!</v>
      </c>
    </row>
    <row r="377" spans="1:8" ht="12.75">
      <c r="A377" s="42" t="s">
        <v>791</v>
      </c>
      <c r="B377" s="42">
        <v>45129999</v>
      </c>
      <c r="C377" s="42" t="s">
        <v>484</v>
      </c>
      <c r="D377" s="43">
        <v>0</v>
      </c>
      <c r="E377" s="43">
        <v>0</v>
      </c>
      <c r="F377" s="43">
        <v>151744504</v>
      </c>
      <c r="G377" s="45"/>
      <c r="H377" s="44" t="e">
        <f t="shared" si="5"/>
        <v>#DIV/0!</v>
      </c>
    </row>
    <row r="378" spans="1:8" ht="12.75">
      <c r="A378" s="42" t="s">
        <v>791</v>
      </c>
      <c r="B378" s="42">
        <v>45130100</v>
      </c>
      <c r="C378" s="42" t="s">
        <v>485</v>
      </c>
      <c r="D378" s="43">
        <v>0</v>
      </c>
      <c r="E378" s="43">
        <v>0</v>
      </c>
      <c r="F378" s="43">
        <v>16395459</v>
      </c>
      <c r="G378" s="45"/>
      <c r="H378" s="44" t="e">
        <f t="shared" si="5"/>
        <v>#DIV/0!</v>
      </c>
    </row>
    <row r="379" spans="1:8" ht="12.75">
      <c r="A379" s="42" t="s">
        <v>791</v>
      </c>
      <c r="B379" s="42">
        <v>45131000</v>
      </c>
      <c r="C379" s="42" t="s">
        <v>486</v>
      </c>
      <c r="D379" s="43">
        <v>4655623</v>
      </c>
      <c r="E379" s="43">
        <v>4655623</v>
      </c>
      <c r="F379" s="43">
        <v>0</v>
      </c>
      <c r="G379" s="43">
        <v>4656238</v>
      </c>
      <c r="H379" s="44">
        <f t="shared" si="5"/>
        <v>0.00013209832497175996</v>
      </c>
    </row>
    <row r="380" spans="1:8" ht="12.75">
      <c r="A380" s="42" t="s">
        <v>791</v>
      </c>
      <c r="B380" s="42">
        <v>45131002</v>
      </c>
      <c r="C380" s="42" t="s">
        <v>487</v>
      </c>
      <c r="D380" s="43">
        <v>12465092</v>
      </c>
      <c r="E380" s="43">
        <v>12465092</v>
      </c>
      <c r="F380" s="43">
        <v>0</v>
      </c>
      <c r="G380" s="43">
        <v>12428884</v>
      </c>
      <c r="H380" s="44">
        <f t="shared" si="5"/>
        <v>-0.002904751926419797</v>
      </c>
    </row>
    <row r="381" spans="1:8" ht="12.75">
      <c r="A381" s="42" t="s">
        <v>791</v>
      </c>
      <c r="B381" s="42">
        <v>45131012</v>
      </c>
      <c r="C381" s="42" t="s">
        <v>488</v>
      </c>
      <c r="D381" s="43">
        <v>26875000</v>
      </c>
      <c r="E381" s="43">
        <v>26875000</v>
      </c>
      <c r="F381" s="43">
        <v>0</v>
      </c>
      <c r="G381" s="43">
        <v>26875000</v>
      </c>
      <c r="H381" s="44">
        <f t="shared" si="5"/>
        <v>0</v>
      </c>
    </row>
    <row r="382" spans="1:8" ht="12.75">
      <c r="A382" s="42" t="s">
        <v>791</v>
      </c>
      <c r="B382" s="42">
        <v>45131020</v>
      </c>
      <c r="C382" s="42" t="s">
        <v>489</v>
      </c>
      <c r="D382" s="43">
        <v>25554904</v>
      </c>
      <c r="E382" s="43">
        <v>25554904</v>
      </c>
      <c r="F382" s="43">
        <v>0</v>
      </c>
      <c r="G382" s="43">
        <v>25449383</v>
      </c>
      <c r="H382" s="44">
        <f t="shared" si="5"/>
        <v>-0.00412918788503373</v>
      </c>
    </row>
    <row r="383" spans="1:8" ht="12.75">
      <c r="A383" s="42" t="s">
        <v>791</v>
      </c>
      <c r="B383" s="42">
        <v>45131023</v>
      </c>
      <c r="C383" s="42" t="s">
        <v>490</v>
      </c>
      <c r="D383" s="43">
        <v>71497</v>
      </c>
      <c r="E383" s="43">
        <v>71497</v>
      </c>
      <c r="F383" s="43">
        <v>0</v>
      </c>
      <c r="G383" s="43">
        <v>65494</v>
      </c>
      <c r="H383" s="44">
        <f t="shared" si="5"/>
        <v>-0.08396156482090157</v>
      </c>
    </row>
    <row r="384" spans="1:8" ht="12.75">
      <c r="A384" s="42" t="s">
        <v>791</v>
      </c>
      <c r="B384" s="42">
        <v>45131024</v>
      </c>
      <c r="C384" s="42" t="s">
        <v>491</v>
      </c>
      <c r="D384" s="43">
        <v>192988</v>
      </c>
      <c r="E384" s="43">
        <v>192988</v>
      </c>
      <c r="F384" s="43">
        <v>0</v>
      </c>
      <c r="G384" s="43">
        <v>178412</v>
      </c>
      <c r="H384" s="44">
        <f t="shared" si="5"/>
        <v>-0.07552801210437955</v>
      </c>
    </row>
    <row r="385" spans="1:8" ht="12.75">
      <c r="A385" s="42" t="s">
        <v>791</v>
      </c>
      <c r="B385" s="42">
        <v>45131026</v>
      </c>
      <c r="C385" s="42" t="s">
        <v>492</v>
      </c>
      <c r="D385" s="43">
        <v>3569444</v>
      </c>
      <c r="E385" s="43">
        <v>3219444</v>
      </c>
      <c r="F385" s="43">
        <v>0</v>
      </c>
      <c r="G385" s="43">
        <v>3569444</v>
      </c>
      <c r="H385" s="44">
        <f t="shared" si="5"/>
        <v>0.10871442398128373</v>
      </c>
    </row>
    <row r="386" spans="1:8" ht="12.75">
      <c r="A386" s="42" t="s">
        <v>791</v>
      </c>
      <c r="B386" s="42">
        <v>45131111</v>
      </c>
      <c r="C386" s="42" t="s">
        <v>493</v>
      </c>
      <c r="D386" s="43">
        <v>7295685</v>
      </c>
      <c r="E386" s="43">
        <v>6286478</v>
      </c>
      <c r="F386" s="43">
        <v>0</v>
      </c>
      <c r="G386" s="43">
        <v>6124484</v>
      </c>
      <c r="H386" s="44">
        <f t="shared" si="5"/>
        <v>-0.025768641837289497</v>
      </c>
    </row>
    <row r="387" spans="1:8" ht="12.75">
      <c r="A387" s="42" t="s">
        <v>791</v>
      </c>
      <c r="B387" s="42">
        <v>45131130</v>
      </c>
      <c r="C387" s="42" t="s">
        <v>494</v>
      </c>
      <c r="D387" s="43">
        <v>4908264</v>
      </c>
      <c r="E387" s="43">
        <v>4908264</v>
      </c>
      <c r="F387" s="43">
        <v>0</v>
      </c>
      <c r="G387" s="43">
        <v>4906844</v>
      </c>
      <c r="H387" s="44">
        <f aca="true" t="shared" si="6" ref="H387:H450">+(G387-E387)/E387</f>
        <v>-0.0002893079915831748</v>
      </c>
    </row>
    <row r="388" spans="1:8" ht="12.75">
      <c r="A388" s="42" t="s">
        <v>791</v>
      </c>
      <c r="B388" s="42">
        <v>45160263</v>
      </c>
      <c r="C388" s="42" t="s">
        <v>495</v>
      </c>
      <c r="D388" s="43">
        <v>1442468</v>
      </c>
      <c r="E388" s="43">
        <v>1442468</v>
      </c>
      <c r="F388" s="43">
        <v>0</v>
      </c>
      <c r="G388" s="43">
        <v>1173585</v>
      </c>
      <c r="H388" s="44">
        <f t="shared" si="6"/>
        <v>-0.1864048283913404</v>
      </c>
    </row>
    <row r="389" spans="1:8" ht="12.75">
      <c r="A389" s="42" t="s">
        <v>791</v>
      </c>
      <c r="B389" s="42">
        <v>45161000</v>
      </c>
      <c r="C389" s="42" t="s">
        <v>496</v>
      </c>
      <c r="D389" s="43">
        <v>13676268</v>
      </c>
      <c r="E389" s="43">
        <v>13416041</v>
      </c>
      <c r="F389" s="43">
        <v>0</v>
      </c>
      <c r="G389" s="43">
        <v>13329260</v>
      </c>
      <c r="H389" s="44">
        <f t="shared" si="6"/>
        <v>-0.006468450715080552</v>
      </c>
    </row>
    <row r="390" spans="1:8" ht="12.75">
      <c r="A390" s="42" t="s">
        <v>791</v>
      </c>
      <c r="B390" s="42">
        <v>45161010</v>
      </c>
      <c r="C390" s="42" t="s">
        <v>497</v>
      </c>
      <c r="D390" s="43">
        <v>1133713</v>
      </c>
      <c r="E390" s="43">
        <v>1133713</v>
      </c>
      <c r="F390" s="43">
        <v>0</v>
      </c>
      <c r="G390" s="43">
        <v>2254621</v>
      </c>
      <c r="H390" s="44">
        <f t="shared" si="6"/>
        <v>0.9887052543280354</v>
      </c>
    </row>
    <row r="391" spans="1:8" ht="12.75">
      <c r="A391" s="42" t="s">
        <v>791</v>
      </c>
      <c r="B391" s="42">
        <v>45161022</v>
      </c>
      <c r="C391" s="42" t="s">
        <v>498</v>
      </c>
      <c r="D391" s="43">
        <v>300000</v>
      </c>
      <c r="E391" s="43">
        <v>300000</v>
      </c>
      <c r="F391" s="43">
        <v>0</v>
      </c>
      <c r="G391" s="43">
        <v>255319</v>
      </c>
      <c r="H391" s="44">
        <f t="shared" si="6"/>
        <v>-0.14893666666666666</v>
      </c>
    </row>
    <row r="392" spans="1:8" ht="12.75">
      <c r="A392" s="42" t="s">
        <v>791</v>
      </c>
      <c r="B392" s="42">
        <v>45180200</v>
      </c>
      <c r="C392" s="42" t="s">
        <v>499</v>
      </c>
      <c r="D392" s="43">
        <v>400000</v>
      </c>
      <c r="E392" s="43">
        <v>400000</v>
      </c>
      <c r="F392" s="43">
        <v>400000</v>
      </c>
      <c r="G392" s="43">
        <v>402091</v>
      </c>
      <c r="H392" s="44">
        <f t="shared" si="6"/>
        <v>0.0052275</v>
      </c>
    </row>
    <row r="393" spans="1:8" ht="12.75">
      <c r="A393" s="42" t="s">
        <v>791</v>
      </c>
      <c r="B393" s="42">
        <v>45309000</v>
      </c>
      <c r="C393" s="42" t="s">
        <v>500</v>
      </c>
      <c r="D393" s="43">
        <v>3148327</v>
      </c>
      <c r="E393" s="43">
        <v>2648327</v>
      </c>
      <c r="F393" s="43">
        <v>0</v>
      </c>
      <c r="G393" s="43">
        <v>2398327</v>
      </c>
      <c r="H393" s="44">
        <f t="shared" si="6"/>
        <v>-0.09439921882758436</v>
      </c>
    </row>
    <row r="394" spans="1:8" ht="12.75">
      <c r="A394" s="42" t="s">
        <v>791</v>
      </c>
      <c r="B394" s="42">
        <v>45701502</v>
      </c>
      <c r="C394" s="42" t="s">
        <v>501</v>
      </c>
      <c r="D394" s="43">
        <v>668820</v>
      </c>
      <c r="E394" s="43">
        <v>568820</v>
      </c>
      <c r="F394" s="43">
        <v>0</v>
      </c>
      <c r="G394" s="43">
        <v>319052</v>
      </c>
      <c r="H394" s="44">
        <f t="shared" si="6"/>
        <v>-0.43909848458211737</v>
      </c>
    </row>
    <row r="395" spans="1:8" ht="12.75">
      <c r="A395" s="42" t="s">
        <v>791</v>
      </c>
      <c r="B395" s="42">
        <v>45801000</v>
      </c>
      <c r="C395" s="42" t="s">
        <v>502</v>
      </c>
      <c r="D395" s="43">
        <v>52135817</v>
      </c>
      <c r="E395" s="43">
        <v>52135817</v>
      </c>
      <c r="F395" s="43">
        <v>0</v>
      </c>
      <c r="G395" s="43">
        <v>52135817</v>
      </c>
      <c r="H395" s="44">
        <f t="shared" si="6"/>
        <v>0</v>
      </c>
    </row>
    <row r="396" spans="1:8" ht="12.75">
      <c r="A396" s="42" t="s">
        <v>791</v>
      </c>
      <c r="B396" s="42">
        <v>45900250</v>
      </c>
      <c r="C396" s="42" t="s">
        <v>503</v>
      </c>
      <c r="D396" s="43">
        <v>13422121</v>
      </c>
      <c r="E396" s="43">
        <v>11719537</v>
      </c>
      <c r="F396" s="43">
        <v>0</v>
      </c>
      <c r="G396" s="43">
        <v>11697967</v>
      </c>
      <c r="H396" s="44">
        <f t="shared" si="6"/>
        <v>-0.0018405163958269</v>
      </c>
    </row>
    <row r="397" spans="1:8" ht="12.75">
      <c r="A397" s="42" t="s">
        <v>791</v>
      </c>
      <c r="B397" s="42">
        <v>45900300</v>
      </c>
      <c r="C397" s="42" t="s">
        <v>504</v>
      </c>
      <c r="D397" s="43">
        <v>5001077</v>
      </c>
      <c r="E397" s="43">
        <v>4501077</v>
      </c>
      <c r="F397" s="43">
        <v>5251077</v>
      </c>
      <c r="G397" s="43">
        <v>4485983</v>
      </c>
      <c r="H397" s="44">
        <f t="shared" si="6"/>
        <v>-0.003353419637122404</v>
      </c>
    </row>
    <row r="398" spans="1:8" ht="12.75">
      <c r="A398" s="42" t="s">
        <v>791</v>
      </c>
      <c r="B398" s="42">
        <v>45900912</v>
      </c>
      <c r="C398" s="42" t="s">
        <v>505</v>
      </c>
      <c r="D398" s="43">
        <v>16554915</v>
      </c>
      <c r="E398" s="43">
        <v>16305881</v>
      </c>
      <c r="F398" s="43">
        <v>0</v>
      </c>
      <c r="G398" s="43">
        <v>15650079</v>
      </c>
      <c r="H398" s="44">
        <f t="shared" si="6"/>
        <v>-0.04021874071079017</v>
      </c>
    </row>
    <row r="399" spans="1:8" ht="12.75">
      <c r="A399" s="42" t="s">
        <v>791</v>
      </c>
      <c r="B399" s="42">
        <v>45900913</v>
      </c>
      <c r="C399" s="42" t="s">
        <v>506</v>
      </c>
      <c r="D399" s="43">
        <v>500000</v>
      </c>
      <c r="E399" s="43">
        <v>500000</v>
      </c>
      <c r="F399" s="43">
        <v>0</v>
      </c>
      <c r="G399" s="43">
        <v>499827</v>
      </c>
      <c r="H399" s="44">
        <f t="shared" si="6"/>
        <v>-0.000346</v>
      </c>
    </row>
    <row r="400" spans="1:8" ht="12.75">
      <c r="A400" s="42" t="s">
        <v>791</v>
      </c>
      <c r="B400" s="42">
        <v>45900915</v>
      </c>
      <c r="C400" s="42" t="s">
        <v>507</v>
      </c>
      <c r="D400" s="43">
        <v>137664607</v>
      </c>
      <c r="E400" s="43">
        <v>136216148</v>
      </c>
      <c r="F400" s="43">
        <v>0</v>
      </c>
      <c r="G400" s="43">
        <v>133665758</v>
      </c>
      <c r="H400" s="44">
        <f t="shared" si="6"/>
        <v>-0.018723110566891084</v>
      </c>
    </row>
    <row r="401" spans="1:8" ht="12.75">
      <c r="A401" s="42" t="s">
        <v>791</v>
      </c>
      <c r="B401" s="42">
        <v>45900917</v>
      </c>
      <c r="C401" s="42" t="s">
        <v>508</v>
      </c>
      <c r="D401" s="43">
        <v>4160000</v>
      </c>
      <c r="E401" s="43">
        <v>4160000</v>
      </c>
      <c r="F401" s="43">
        <v>0</v>
      </c>
      <c r="G401" s="43">
        <v>4111774</v>
      </c>
      <c r="H401" s="44">
        <f t="shared" si="6"/>
        <v>-0.011592788461538462</v>
      </c>
    </row>
    <row r="402" spans="1:8" ht="12.75">
      <c r="A402" s="42" t="s">
        <v>791</v>
      </c>
      <c r="B402" s="42">
        <v>45901503</v>
      </c>
      <c r="C402" s="42" t="s">
        <v>509</v>
      </c>
      <c r="D402" s="43">
        <v>786444</v>
      </c>
      <c r="E402" s="43">
        <v>786444</v>
      </c>
      <c r="F402" s="43">
        <v>0</v>
      </c>
      <c r="G402" s="43">
        <v>786444</v>
      </c>
      <c r="H402" s="44">
        <f t="shared" si="6"/>
        <v>0</v>
      </c>
    </row>
    <row r="403" spans="1:8" ht="12.75">
      <c r="A403" s="42" t="s">
        <v>791</v>
      </c>
      <c r="B403" s="42">
        <v>45901506</v>
      </c>
      <c r="C403" s="42" t="s">
        <v>510</v>
      </c>
      <c r="D403" s="43">
        <v>2000000</v>
      </c>
      <c r="E403" s="43">
        <v>1996822</v>
      </c>
      <c r="F403" s="43">
        <v>0</v>
      </c>
      <c r="G403" s="43">
        <v>1500000</v>
      </c>
      <c r="H403" s="44">
        <f t="shared" si="6"/>
        <v>-0.24880635329538636</v>
      </c>
    </row>
    <row r="404" spans="1:8" ht="12.75">
      <c r="A404" s="42" t="s">
        <v>789</v>
      </c>
      <c r="B404" s="42">
        <v>48000015</v>
      </c>
      <c r="C404" s="42" t="s">
        <v>511</v>
      </c>
      <c r="D404" s="43">
        <v>69880096</v>
      </c>
      <c r="E404" s="43">
        <v>67976060</v>
      </c>
      <c r="F404" s="43">
        <v>237781590</v>
      </c>
      <c r="G404" s="43">
        <v>65067732</v>
      </c>
      <c r="H404" s="44">
        <f t="shared" si="6"/>
        <v>-0.04278459210492635</v>
      </c>
    </row>
    <row r="405" spans="1:8" ht="12.75">
      <c r="A405" s="42" t="s">
        <v>789</v>
      </c>
      <c r="B405" s="42">
        <v>48000016</v>
      </c>
      <c r="C405" s="42" t="s">
        <v>512</v>
      </c>
      <c r="D405" s="43">
        <v>2000000</v>
      </c>
      <c r="E405" s="43">
        <v>2000000</v>
      </c>
      <c r="F405" s="43">
        <v>2000000</v>
      </c>
      <c r="G405" s="43">
        <v>500000</v>
      </c>
      <c r="H405" s="44">
        <f t="shared" si="6"/>
        <v>-0.75</v>
      </c>
    </row>
    <row r="406" spans="1:8" ht="12.75">
      <c r="A406" s="42" t="s">
        <v>789</v>
      </c>
      <c r="B406" s="42">
        <v>48000025</v>
      </c>
      <c r="C406" s="42" t="s">
        <v>513</v>
      </c>
      <c r="D406" s="43">
        <v>2689807</v>
      </c>
      <c r="E406" s="43">
        <v>2677181</v>
      </c>
      <c r="F406" s="43">
        <v>0</v>
      </c>
      <c r="G406" s="43">
        <v>2671274</v>
      </c>
      <c r="H406" s="44">
        <f t="shared" si="6"/>
        <v>-0.0022064253406848472</v>
      </c>
    </row>
    <row r="407" spans="1:8" ht="12.75">
      <c r="A407" s="42" t="s">
        <v>789</v>
      </c>
      <c r="B407" s="42">
        <v>48000030</v>
      </c>
      <c r="C407" s="42" t="s">
        <v>514</v>
      </c>
      <c r="D407" s="43">
        <v>7000000</v>
      </c>
      <c r="E407" s="43">
        <v>10750000</v>
      </c>
      <c r="F407" s="43">
        <v>0</v>
      </c>
      <c r="G407" s="45"/>
      <c r="H407" s="44">
        <f t="shared" si="6"/>
        <v>-1</v>
      </c>
    </row>
    <row r="408" spans="1:8" ht="12.75">
      <c r="A408" s="42" t="s">
        <v>789</v>
      </c>
      <c r="B408" s="42">
        <v>48000036</v>
      </c>
      <c r="C408" s="42" t="s">
        <v>515</v>
      </c>
      <c r="D408" s="43">
        <v>697508</v>
      </c>
      <c r="E408" s="43">
        <v>697508</v>
      </c>
      <c r="F408" s="43">
        <v>0</v>
      </c>
      <c r="G408" s="43">
        <v>700989</v>
      </c>
      <c r="H408" s="44">
        <f t="shared" si="6"/>
        <v>0.004990623763455043</v>
      </c>
    </row>
    <row r="409" spans="1:8" ht="12.75">
      <c r="A409" s="42" t="s">
        <v>789</v>
      </c>
      <c r="B409" s="42">
        <v>48000038</v>
      </c>
      <c r="C409" s="42" t="s">
        <v>516</v>
      </c>
      <c r="D409" s="43">
        <v>299234364</v>
      </c>
      <c r="E409" s="43">
        <v>291876074</v>
      </c>
      <c r="F409" s="43">
        <v>497219634</v>
      </c>
      <c r="G409" s="43">
        <v>248981594</v>
      </c>
      <c r="H409" s="44">
        <f t="shared" si="6"/>
        <v>-0.14696127507868287</v>
      </c>
    </row>
    <row r="410" spans="1:8" ht="12.75">
      <c r="A410" s="42" t="s">
        <v>789</v>
      </c>
      <c r="B410" s="42">
        <v>48000040</v>
      </c>
      <c r="C410" s="42" t="s">
        <v>517</v>
      </c>
      <c r="D410" s="45"/>
      <c r="E410" s="45"/>
      <c r="F410" s="45"/>
      <c r="G410" s="43">
        <v>44100000</v>
      </c>
      <c r="H410" s="44" t="e">
        <f t="shared" si="6"/>
        <v>#DIV/0!</v>
      </c>
    </row>
    <row r="411" spans="1:8" ht="12.75">
      <c r="A411" s="42" t="s">
        <v>789</v>
      </c>
      <c r="B411" s="42">
        <v>48000041</v>
      </c>
      <c r="C411" s="42" t="s">
        <v>518</v>
      </c>
      <c r="D411" s="43">
        <v>223569417</v>
      </c>
      <c r="E411" s="43">
        <v>220669056</v>
      </c>
      <c r="F411" s="43">
        <v>0</v>
      </c>
      <c r="G411" s="43">
        <v>202586479</v>
      </c>
      <c r="H411" s="44">
        <f t="shared" si="6"/>
        <v>-0.0819443257146122</v>
      </c>
    </row>
    <row r="412" spans="1:8" ht="12.75">
      <c r="A412" s="42" t="s">
        <v>789</v>
      </c>
      <c r="B412" s="42">
        <v>48000091</v>
      </c>
      <c r="C412" s="42" t="s">
        <v>519</v>
      </c>
      <c r="D412" s="43">
        <v>2672812</v>
      </c>
      <c r="E412" s="43">
        <v>2133535</v>
      </c>
      <c r="F412" s="43">
        <v>2340024</v>
      </c>
      <c r="G412" s="43">
        <v>2058735</v>
      </c>
      <c r="H412" s="44">
        <f t="shared" si="6"/>
        <v>-0.03505918581134127</v>
      </c>
    </row>
    <row r="413" spans="1:8" ht="12.75">
      <c r="A413" s="42" t="s">
        <v>789</v>
      </c>
      <c r="B413" s="42">
        <v>48000151</v>
      </c>
      <c r="C413" s="42" t="s">
        <v>520</v>
      </c>
      <c r="D413" s="43">
        <v>270919</v>
      </c>
      <c r="E413" s="43">
        <v>270919</v>
      </c>
      <c r="F413" s="43">
        <v>0</v>
      </c>
      <c r="G413" s="43">
        <v>271327</v>
      </c>
      <c r="H413" s="44">
        <f t="shared" si="6"/>
        <v>0.0015059851837634127</v>
      </c>
    </row>
    <row r="414" spans="1:8" ht="12.75">
      <c r="A414" s="42" t="s">
        <v>789</v>
      </c>
      <c r="B414" s="42">
        <v>48001100</v>
      </c>
      <c r="C414" s="42" t="s">
        <v>521</v>
      </c>
      <c r="D414" s="43">
        <v>155319220</v>
      </c>
      <c r="E414" s="43">
        <v>155091220</v>
      </c>
      <c r="F414" s="43">
        <v>0</v>
      </c>
      <c r="G414" s="43">
        <v>155132355</v>
      </c>
      <c r="H414" s="44">
        <f t="shared" si="6"/>
        <v>0.0002652310040503905</v>
      </c>
    </row>
    <row r="415" spans="1:8" ht="12.75">
      <c r="A415" s="42" t="s">
        <v>789</v>
      </c>
      <c r="B415" s="42">
        <v>48001400</v>
      </c>
      <c r="C415" s="42" t="s">
        <v>522</v>
      </c>
      <c r="D415" s="43">
        <v>21925460</v>
      </c>
      <c r="E415" s="43">
        <v>21422288</v>
      </c>
      <c r="F415" s="43">
        <v>20627311</v>
      </c>
      <c r="G415" s="43">
        <v>21094458</v>
      </c>
      <c r="H415" s="44">
        <f t="shared" si="6"/>
        <v>-0.01530322064571254</v>
      </c>
    </row>
    <row r="416" spans="1:8" ht="12.75">
      <c r="A416" s="42" t="s">
        <v>791</v>
      </c>
      <c r="B416" s="42">
        <v>50110100</v>
      </c>
      <c r="C416" s="42" t="s">
        <v>523</v>
      </c>
      <c r="D416" s="43">
        <v>29648399</v>
      </c>
      <c r="E416" s="43">
        <v>28672820</v>
      </c>
      <c r="F416" s="43">
        <v>27375404</v>
      </c>
      <c r="G416" s="43">
        <v>27180686</v>
      </c>
      <c r="H416" s="44">
        <f t="shared" si="6"/>
        <v>-0.05204001559665216</v>
      </c>
    </row>
    <row r="417" spans="1:8" ht="12.75">
      <c r="A417" s="42" t="s">
        <v>791</v>
      </c>
      <c r="B417" s="42">
        <v>50425000</v>
      </c>
      <c r="C417" s="42" t="s">
        <v>524</v>
      </c>
      <c r="D417" s="43">
        <v>72199953</v>
      </c>
      <c r="E417" s="43">
        <v>72184407</v>
      </c>
      <c r="F417" s="43">
        <v>72173509</v>
      </c>
      <c r="G417" s="43">
        <v>72183596</v>
      </c>
      <c r="H417" s="44">
        <f t="shared" si="6"/>
        <v>-1.123511342276456E-05</v>
      </c>
    </row>
    <row r="418" spans="1:8" ht="12.75">
      <c r="A418" s="42" t="s">
        <v>791</v>
      </c>
      <c r="B418" s="42">
        <v>50460000</v>
      </c>
      <c r="C418" s="42" t="s">
        <v>525</v>
      </c>
      <c r="D418" s="43">
        <v>309783591</v>
      </c>
      <c r="E418" s="43">
        <v>302913738</v>
      </c>
      <c r="F418" s="43">
        <v>380012325</v>
      </c>
      <c r="G418" s="43">
        <v>325755802</v>
      </c>
      <c r="H418" s="44">
        <f t="shared" si="6"/>
        <v>0.07540781791811635</v>
      </c>
    </row>
    <row r="419" spans="1:8" ht="12.75">
      <c r="A419" s="42" t="s">
        <v>791</v>
      </c>
      <c r="B419" s="42">
        <v>50462000</v>
      </c>
      <c r="C419" s="42" t="s">
        <v>526</v>
      </c>
      <c r="D419" s="43">
        <v>20134424</v>
      </c>
      <c r="E419" s="43">
        <v>20134424</v>
      </c>
      <c r="F419" s="43">
        <v>0</v>
      </c>
      <c r="G419" s="43">
        <v>20134424</v>
      </c>
      <c r="H419" s="44">
        <f t="shared" si="6"/>
        <v>0</v>
      </c>
    </row>
    <row r="420" spans="1:8" ht="12.75">
      <c r="A420" s="42" t="s">
        <v>791</v>
      </c>
      <c r="B420" s="42">
        <v>50464000</v>
      </c>
      <c r="C420" s="42" t="s">
        <v>527</v>
      </c>
      <c r="D420" s="43">
        <v>125000</v>
      </c>
      <c r="E420" s="43">
        <v>125000</v>
      </c>
      <c r="F420" s="43">
        <v>125000</v>
      </c>
      <c r="G420" s="43">
        <v>125000</v>
      </c>
      <c r="H420" s="44">
        <f t="shared" si="6"/>
        <v>0</v>
      </c>
    </row>
    <row r="421" spans="1:8" ht="12.75">
      <c r="A421" s="42" t="s">
        <v>791</v>
      </c>
      <c r="B421" s="42">
        <v>50470001</v>
      </c>
      <c r="C421" s="42" t="s">
        <v>528</v>
      </c>
      <c r="D421" s="43">
        <v>34705186</v>
      </c>
      <c r="E421" s="43">
        <v>34554148</v>
      </c>
      <c r="F421" s="43">
        <v>0</v>
      </c>
      <c r="G421" s="43">
        <v>34122197</v>
      </c>
      <c r="H421" s="44">
        <f t="shared" si="6"/>
        <v>-0.012500698903066572</v>
      </c>
    </row>
    <row r="422" spans="1:8" ht="12.75">
      <c r="A422" s="42" t="s">
        <v>791</v>
      </c>
      <c r="B422" s="42">
        <v>50550000</v>
      </c>
      <c r="C422" s="42" t="s">
        <v>529</v>
      </c>
      <c r="D422" s="43">
        <v>8148410</v>
      </c>
      <c r="E422" s="43">
        <v>8099131</v>
      </c>
      <c r="F422" s="43">
        <v>8081928</v>
      </c>
      <c r="G422" s="43">
        <v>8081928</v>
      </c>
      <c r="H422" s="44">
        <f t="shared" si="6"/>
        <v>-0.0021240550375095798</v>
      </c>
    </row>
    <row r="423" spans="1:8" ht="12.75">
      <c r="A423" s="42" t="s">
        <v>791</v>
      </c>
      <c r="B423" s="42">
        <v>50950015</v>
      </c>
      <c r="C423" s="42" t="s">
        <v>530</v>
      </c>
      <c r="D423" s="43">
        <v>169333412</v>
      </c>
      <c r="E423" s="43">
        <v>167133711</v>
      </c>
      <c r="F423" s="43">
        <v>133974213</v>
      </c>
      <c r="G423" s="43">
        <v>133974213</v>
      </c>
      <c r="H423" s="44">
        <f t="shared" si="6"/>
        <v>-0.1984010155796756</v>
      </c>
    </row>
    <row r="424" spans="1:8" ht="12.75">
      <c r="A424" s="42" t="s">
        <v>790</v>
      </c>
      <c r="B424" s="42">
        <v>59111003</v>
      </c>
      <c r="C424" s="42" t="s">
        <v>531</v>
      </c>
      <c r="D424" s="43">
        <v>67224506</v>
      </c>
      <c r="E424" s="43">
        <v>65636067</v>
      </c>
      <c r="F424" s="43">
        <v>62866194</v>
      </c>
      <c r="G424" s="43">
        <v>57155673</v>
      </c>
      <c r="H424" s="44">
        <f t="shared" si="6"/>
        <v>-0.12920326259036818</v>
      </c>
    </row>
    <row r="425" spans="1:8" ht="12.75">
      <c r="A425" s="42" t="s">
        <v>790</v>
      </c>
      <c r="B425" s="42">
        <v>59112000</v>
      </c>
      <c r="C425" s="42" t="s">
        <v>532</v>
      </c>
      <c r="D425" s="43">
        <v>13537324</v>
      </c>
      <c r="E425" s="43">
        <v>12037324</v>
      </c>
      <c r="F425" s="43">
        <v>172913700</v>
      </c>
      <c r="G425" s="43">
        <v>12037324</v>
      </c>
      <c r="H425" s="44">
        <f t="shared" si="6"/>
        <v>0</v>
      </c>
    </row>
    <row r="426" spans="1:8" ht="12.75">
      <c r="A426" s="42" t="s">
        <v>790</v>
      </c>
      <c r="B426" s="42">
        <v>59202000</v>
      </c>
      <c r="C426" s="42" t="s">
        <v>533</v>
      </c>
      <c r="D426" s="43">
        <v>697680652</v>
      </c>
      <c r="E426" s="43">
        <v>691475049</v>
      </c>
      <c r="F426" s="43">
        <v>851751486</v>
      </c>
      <c r="G426" s="43">
        <v>861751486</v>
      </c>
      <c r="H426" s="44">
        <f t="shared" si="6"/>
        <v>0.24625102127148482</v>
      </c>
    </row>
    <row r="427" spans="1:8" ht="12.75">
      <c r="A427" s="42" t="s">
        <v>790</v>
      </c>
      <c r="B427" s="42">
        <v>59202002</v>
      </c>
      <c r="C427" s="42" t="s">
        <v>534</v>
      </c>
      <c r="D427" s="43">
        <v>0</v>
      </c>
      <c r="E427" s="43">
        <v>0</v>
      </c>
      <c r="F427" s="43">
        <v>400000</v>
      </c>
      <c r="G427" s="43">
        <v>400000</v>
      </c>
      <c r="H427" s="44" t="e">
        <f t="shared" si="6"/>
        <v>#DIV/0!</v>
      </c>
    </row>
    <row r="428" spans="1:8" ht="12.75">
      <c r="A428" s="42" t="s">
        <v>790</v>
      </c>
      <c r="B428" s="42">
        <v>59202010</v>
      </c>
      <c r="C428" s="42" t="s">
        <v>535</v>
      </c>
      <c r="D428" s="43">
        <v>144559478</v>
      </c>
      <c r="E428" s="43">
        <v>145118366</v>
      </c>
      <c r="F428" s="43">
        <v>0</v>
      </c>
      <c r="G428" s="45"/>
      <c r="H428" s="44">
        <f t="shared" si="6"/>
        <v>-1</v>
      </c>
    </row>
    <row r="429" spans="1:8" ht="12.75">
      <c r="A429" s="42" t="s">
        <v>790</v>
      </c>
      <c r="B429" s="42">
        <v>59202025</v>
      </c>
      <c r="C429" s="42" t="s">
        <v>536</v>
      </c>
      <c r="D429" s="43">
        <v>119988888</v>
      </c>
      <c r="E429" s="43">
        <v>119863888</v>
      </c>
      <c r="F429" s="43">
        <v>0</v>
      </c>
      <c r="G429" s="43">
        <v>119988888</v>
      </c>
      <c r="H429" s="44">
        <f t="shared" si="6"/>
        <v>0.0010428495361338521</v>
      </c>
    </row>
    <row r="430" spans="1:8" ht="12.75">
      <c r="A430" s="42" t="s">
        <v>790</v>
      </c>
      <c r="B430" s="42">
        <v>59203000</v>
      </c>
      <c r="C430" s="42" t="s">
        <v>537</v>
      </c>
      <c r="D430" s="43">
        <v>46521184</v>
      </c>
      <c r="E430" s="43">
        <v>46396184</v>
      </c>
      <c r="F430" s="43">
        <v>0</v>
      </c>
      <c r="G430" s="43">
        <v>46521184</v>
      </c>
      <c r="H430" s="44">
        <f t="shared" si="6"/>
        <v>0.0026941870909038554</v>
      </c>
    </row>
    <row r="431" spans="1:8" ht="12.75">
      <c r="A431" s="42" t="s">
        <v>790</v>
      </c>
      <c r="B431" s="42">
        <v>59203010</v>
      </c>
      <c r="C431" s="42" t="s">
        <v>538</v>
      </c>
      <c r="D431" s="43">
        <v>4123387</v>
      </c>
      <c r="E431" s="43">
        <v>4071674</v>
      </c>
      <c r="F431" s="43">
        <v>4075764</v>
      </c>
      <c r="G431" s="43">
        <v>4128480</v>
      </c>
      <c r="H431" s="44">
        <f t="shared" si="6"/>
        <v>0.013951509870387463</v>
      </c>
    </row>
    <row r="432" spans="1:8" ht="12.75">
      <c r="A432" s="42" t="s">
        <v>790</v>
      </c>
      <c r="B432" s="42">
        <v>59205000</v>
      </c>
      <c r="C432" s="42" t="s">
        <v>421</v>
      </c>
      <c r="D432" s="43">
        <v>5000000</v>
      </c>
      <c r="E432" s="43">
        <v>5000000</v>
      </c>
      <c r="F432" s="43">
        <v>5000000</v>
      </c>
      <c r="G432" s="43">
        <v>5000000</v>
      </c>
      <c r="H432" s="44">
        <f t="shared" si="6"/>
        <v>0</v>
      </c>
    </row>
    <row r="433" spans="1:8" ht="12.75">
      <c r="A433" s="42" t="s">
        <v>790</v>
      </c>
      <c r="B433" s="42">
        <v>59301000</v>
      </c>
      <c r="C433" s="42" t="s">
        <v>539</v>
      </c>
      <c r="D433" s="43">
        <v>161581427</v>
      </c>
      <c r="E433" s="43">
        <v>162730804</v>
      </c>
      <c r="F433" s="43">
        <v>150208702</v>
      </c>
      <c r="G433" s="43">
        <v>149993472</v>
      </c>
      <c r="H433" s="44">
        <f t="shared" si="6"/>
        <v>-0.07827240870757328</v>
      </c>
    </row>
    <row r="434" spans="1:8" ht="12.75">
      <c r="A434" s="42" t="s">
        <v>790</v>
      </c>
      <c r="B434" s="42">
        <v>59821000</v>
      </c>
      <c r="C434" s="42" t="s">
        <v>540</v>
      </c>
      <c r="D434" s="43">
        <v>150000</v>
      </c>
      <c r="E434" s="43">
        <v>150000</v>
      </c>
      <c r="F434" s="43">
        <v>150000</v>
      </c>
      <c r="G434" s="43">
        <v>150000</v>
      </c>
      <c r="H434" s="44">
        <f t="shared" si="6"/>
        <v>0</v>
      </c>
    </row>
    <row r="435" spans="1:8" ht="12.75">
      <c r="A435" s="42" t="s">
        <v>782</v>
      </c>
      <c r="B435" s="42">
        <v>60000100</v>
      </c>
      <c r="C435" s="42" t="s">
        <v>782</v>
      </c>
      <c r="D435" s="43">
        <v>2474447</v>
      </c>
      <c r="E435" s="43">
        <v>861649</v>
      </c>
      <c r="F435" s="43">
        <v>0</v>
      </c>
      <c r="G435" s="45"/>
      <c r="H435" s="44">
        <f t="shared" si="6"/>
        <v>-1</v>
      </c>
    </row>
    <row r="436" spans="1:8" ht="12.75">
      <c r="A436" s="42" t="s">
        <v>782</v>
      </c>
      <c r="B436" s="42">
        <v>60000110</v>
      </c>
      <c r="C436" s="42" t="s">
        <v>541</v>
      </c>
      <c r="D436" s="43">
        <v>11532</v>
      </c>
      <c r="E436" s="43">
        <v>11532</v>
      </c>
      <c r="F436" s="43">
        <v>0</v>
      </c>
      <c r="G436" s="45"/>
      <c r="H436" s="44">
        <f t="shared" si="6"/>
        <v>-1</v>
      </c>
    </row>
    <row r="437" spans="1:8" ht="12.75">
      <c r="A437" s="42" t="s">
        <v>782</v>
      </c>
      <c r="B437" s="42">
        <v>60001700</v>
      </c>
      <c r="C437" s="42" t="s">
        <v>542</v>
      </c>
      <c r="D437" s="43">
        <v>2075682</v>
      </c>
      <c r="E437" s="43">
        <v>1704103</v>
      </c>
      <c r="F437" s="43">
        <v>0</v>
      </c>
      <c r="G437" s="45"/>
      <c r="H437" s="44">
        <f t="shared" si="6"/>
        <v>-1</v>
      </c>
    </row>
    <row r="438" spans="1:8" ht="12.75">
      <c r="A438" s="42" t="s">
        <v>782</v>
      </c>
      <c r="B438" s="42">
        <v>60050015</v>
      </c>
      <c r="C438" s="42" t="s">
        <v>543</v>
      </c>
      <c r="D438" s="43">
        <v>39811548</v>
      </c>
      <c r="E438" s="43">
        <v>39811548</v>
      </c>
      <c r="F438" s="43">
        <v>0</v>
      </c>
      <c r="G438" s="45"/>
      <c r="H438" s="44">
        <f t="shared" si="6"/>
        <v>-1</v>
      </c>
    </row>
    <row r="439" spans="1:8" ht="12.75">
      <c r="A439" s="42" t="s">
        <v>782</v>
      </c>
      <c r="B439" s="42">
        <v>60060003</v>
      </c>
      <c r="C439" s="42" t="s">
        <v>544</v>
      </c>
      <c r="D439" s="43">
        <v>145097</v>
      </c>
      <c r="E439" s="43">
        <v>117195</v>
      </c>
      <c r="F439" s="43">
        <v>0</v>
      </c>
      <c r="G439" s="45"/>
      <c r="H439" s="44">
        <f t="shared" si="6"/>
        <v>-1</v>
      </c>
    </row>
    <row r="440" spans="1:8" ht="12.75">
      <c r="A440" s="42" t="s">
        <v>782</v>
      </c>
      <c r="B440" s="42">
        <v>60100001</v>
      </c>
      <c r="C440" s="42" t="s">
        <v>545</v>
      </c>
      <c r="D440" s="43">
        <v>1882334</v>
      </c>
      <c r="E440" s="43">
        <v>1323383</v>
      </c>
      <c r="F440" s="43">
        <v>0</v>
      </c>
      <c r="G440" s="45"/>
      <c r="H440" s="44">
        <f t="shared" si="6"/>
        <v>-1</v>
      </c>
    </row>
    <row r="441" spans="1:8" ht="12.75">
      <c r="A441" s="42" t="s">
        <v>782</v>
      </c>
      <c r="B441" s="42">
        <v>60100002</v>
      </c>
      <c r="C441" s="42" t="s">
        <v>546</v>
      </c>
      <c r="D441" s="43">
        <v>12801486</v>
      </c>
      <c r="E441" s="43">
        <v>6447203</v>
      </c>
      <c r="F441" s="43">
        <v>0</v>
      </c>
      <c r="G441" s="45"/>
      <c r="H441" s="44">
        <f t="shared" si="6"/>
        <v>-1</v>
      </c>
    </row>
    <row r="442" spans="1:8" ht="12.75">
      <c r="A442" s="42" t="s">
        <v>782</v>
      </c>
      <c r="B442" s="42">
        <v>60307201</v>
      </c>
      <c r="C442" s="42" t="s">
        <v>547</v>
      </c>
      <c r="D442" s="43">
        <v>729037</v>
      </c>
      <c r="E442" s="43">
        <v>729037</v>
      </c>
      <c r="F442" s="43">
        <v>0</v>
      </c>
      <c r="G442" s="45"/>
      <c r="H442" s="44">
        <f t="shared" si="6"/>
        <v>-1</v>
      </c>
    </row>
    <row r="443" spans="1:8" ht="12.75">
      <c r="A443" s="42" t="s">
        <v>764</v>
      </c>
      <c r="B443" s="42">
        <v>70009101</v>
      </c>
      <c r="C443" s="42" t="s">
        <v>764</v>
      </c>
      <c r="D443" s="43">
        <v>938042</v>
      </c>
      <c r="E443" s="43">
        <v>938042</v>
      </c>
      <c r="F443" s="43">
        <v>938042</v>
      </c>
      <c r="G443" s="43">
        <v>914448</v>
      </c>
      <c r="H443" s="44">
        <f t="shared" si="6"/>
        <v>-0.02515239189716452</v>
      </c>
    </row>
    <row r="444" spans="1:8" ht="12.75">
      <c r="A444" s="42" t="s">
        <v>764</v>
      </c>
      <c r="B444" s="42">
        <v>70009401</v>
      </c>
      <c r="C444" s="42" t="s">
        <v>549</v>
      </c>
      <c r="D444" s="43">
        <v>12341160</v>
      </c>
      <c r="E444" s="43">
        <v>12327160</v>
      </c>
      <c r="F444" s="43">
        <v>8781475</v>
      </c>
      <c r="G444" s="43">
        <v>8781475</v>
      </c>
      <c r="H444" s="44">
        <f t="shared" si="6"/>
        <v>-0.28763194442191065</v>
      </c>
    </row>
    <row r="445" spans="1:8" ht="12.75">
      <c r="A445" s="42" t="s">
        <v>764</v>
      </c>
      <c r="B445" s="42">
        <v>70009402</v>
      </c>
      <c r="C445" s="42" t="s">
        <v>550</v>
      </c>
      <c r="D445" s="43">
        <v>421143</v>
      </c>
      <c r="E445" s="43">
        <v>421143</v>
      </c>
      <c r="F445" s="43">
        <v>421143</v>
      </c>
      <c r="G445" s="43">
        <v>421143</v>
      </c>
      <c r="H445" s="44">
        <f t="shared" si="6"/>
        <v>0</v>
      </c>
    </row>
    <row r="446" spans="1:8" ht="12.75">
      <c r="A446" s="42" t="s">
        <v>764</v>
      </c>
      <c r="B446" s="42">
        <v>70009406</v>
      </c>
      <c r="C446" s="42" t="s">
        <v>551</v>
      </c>
      <c r="D446" s="43">
        <v>2241016</v>
      </c>
      <c r="E446" s="43">
        <v>2241016</v>
      </c>
      <c r="F446" s="43">
        <v>2241016</v>
      </c>
      <c r="G446" s="43">
        <v>2241016</v>
      </c>
      <c r="H446" s="44">
        <f t="shared" si="6"/>
        <v>0</v>
      </c>
    </row>
    <row r="447" spans="1:8" ht="12.75">
      <c r="A447" s="42" t="s">
        <v>764</v>
      </c>
      <c r="B447" s="42">
        <v>70009501</v>
      </c>
      <c r="C447" s="42" t="s">
        <v>553</v>
      </c>
      <c r="D447" s="43">
        <v>7107657</v>
      </c>
      <c r="E447" s="43">
        <v>6823657</v>
      </c>
      <c r="F447" s="43">
        <v>6823657</v>
      </c>
      <c r="G447" s="43">
        <v>6823657</v>
      </c>
      <c r="H447" s="44">
        <f t="shared" si="6"/>
        <v>0</v>
      </c>
    </row>
    <row r="448" spans="1:8" ht="12.75">
      <c r="A448" s="42" t="s">
        <v>764</v>
      </c>
      <c r="B448" s="42">
        <v>70009506</v>
      </c>
      <c r="C448" s="42" t="s">
        <v>554</v>
      </c>
      <c r="D448" s="43">
        <v>1929238</v>
      </c>
      <c r="E448" s="43">
        <v>1929238</v>
      </c>
      <c r="F448" s="43">
        <v>1929238</v>
      </c>
      <c r="G448" s="43">
        <v>1929238</v>
      </c>
      <c r="H448" s="44">
        <f t="shared" si="6"/>
        <v>0</v>
      </c>
    </row>
    <row r="449" spans="1:8" ht="12.75">
      <c r="A449" s="42" t="s">
        <v>779</v>
      </c>
      <c r="B449" s="42">
        <v>70020010</v>
      </c>
      <c r="C449" s="42" t="s">
        <v>555</v>
      </c>
      <c r="D449" s="43">
        <v>506531</v>
      </c>
      <c r="E449" s="43">
        <v>465011</v>
      </c>
      <c r="F449" s="43">
        <v>632142</v>
      </c>
      <c r="G449" s="43">
        <v>440863</v>
      </c>
      <c r="H449" s="44">
        <f t="shared" si="6"/>
        <v>-0.05192995434516603</v>
      </c>
    </row>
    <row r="450" spans="1:8" ht="12.75">
      <c r="A450" s="42" t="s">
        <v>772</v>
      </c>
      <c r="B450" s="42">
        <v>70020012</v>
      </c>
      <c r="C450" s="42" t="s">
        <v>556</v>
      </c>
      <c r="D450" s="43">
        <v>4000000</v>
      </c>
      <c r="E450" s="43">
        <v>4000000</v>
      </c>
      <c r="F450" s="43">
        <v>3700000</v>
      </c>
      <c r="G450" s="43">
        <v>3700000</v>
      </c>
      <c r="H450" s="44">
        <f t="shared" si="6"/>
        <v>-0.075</v>
      </c>
    </row>
    <row r="451" spans="1:8" ht="12.75">
      <c r="A451" s="42" t="s">
        <v>779</v>
      </c>
      <c r="B451" s="42">
        <v>70020017</v>
      </c>
      <c r="C451" s="42" t="s">
        <v>557</v>
      </c>
      <c r="D451" s="43">
        <v>2783169</v>
      </c>
      <c r="E451" s="43">
        <v>2637933</v>
      </c>
      <c r="F451" s="43">
        <v>2182000</v>
      </c>
      <c r="G451" s="43">
        <v>2635228</v>
      </c>
      <c r="H451" s="44">
        <f aca="true" t="shared" si="7" ref="H451:H514">+(G451-E451)/E451</f>
        <v>-0.0010254240725598414</v>
      </c>
    </row>
    <row r="452" spans="1:8" ht="12.75">
      <c r="A452" s="42" t="s">
        <v>779</v>
      </c>
      <c r="B452" s="42">
        <v>70020045</v>
      </c>
      <c r="C452" s="42" t="s">
        <v>558</v>
      </c>
      <c r="D452" s="43">
        <v>194189</v>
      </c>
      <c r="E452" s="43">
        <v>144189</v>
      </c>
      <c r="F452" s="43">
        <v>0</v>
      </c>
      <c r="G452" s="43">
        <v>137924</v>
      </c>
      <c r="H452" s="44">
        <f t="shared" si="7"/>
        <v>-0.04344991642913121</v>
      </c>
    </row>
    <row r="453" spans="1:8" ht="12.75">
      <c r="A453" s="42" t="s">
        <v>780</v>
      </c>
      <c r="B453" s="42">
        <v>70020100</v>
      </c>
      <c r="C453" s="42" t="s">
        <v>780</v>
      </c>
      <c r="D453" s="43">
        <v>1050292</v>
      </c>
      <c r="E453" s="43">
        <v>997571</v>
      </c>
      <c r="F453" s="43">
        <v>931588</v>
      </c>
      <c r="G453" s="43">
        <v>805764</v>
      </c>
      <c r="H453" s="44">
        <f t="shared" si="7"/>
        <v>-0.19227403362768164</v>
      </c>
    </row>
    <row r="454" spans="1:8" ht="12.75">
      <c r="A454" s="42" t="s">
        <v>772</v>
      </c>
      <c r="B454" s="42">
        <v>70020101</v>
      </c>
      <c r="C454" s="42" t="s">
        <v>559</v>
      </c>
      <c r="D454" s="43">
        <v>377696</v>
      </c>
      <c r="E454" s="43">
        <v>291035</v>
      </c>
      <c r="F454" s="43">
        <v>276188</v>
      </c>
      <c r="G454" s="43">
        <v>291034</v>
      </c>
      <c r="H454" s="44">
        <f t="shared" si="7"/>
        <v>-3.4360128506880614E-06</v>
      </c>
    </row>
    <row r="455" spans="1:8" ht="12.75">
      <c r="A455" s="42" t="s">
        <v>780</v>
      </c>
      <c r="B455" s="42">
        <v>70020170</v>
      </c>
      <c r="C455" s="42" t="s">
        <v>560</v>
      </c>
      <c r="D455" s="43">
        <v>213779</v>
      </c>
      <c r="E455" s="43">
        <v>213779</v>
      </c>
      <c r="F455" s="43">
        <v>265183</v>
      </c>
      <c r="G455" s="43">
        <v>263440</v>
      </c>
      <c r="H455" s="44">
        <f t="shared" si="7"/>
        <v>0.23230064692977326</v>
      </c>
    </row>
    <row r="456" spans="1:8" ht="12.75">
      <c r="A456" s="42" t="s">
        <v>770</v>
      </c>
      <c r="B456" s="42">
        <v>70020200</v>
      </c>
      <c r="C456" s="42" t="s">
        <v>561</v>
      </c>
      <c r="D456" s="43">
        <v>1770497</v>
      </c>
      <c r="E456" s="43">
        <v>1750807</v>
      </c>
      <c r="F456" s="43">
        <v>1808846</v>
      </c>
      <c r="G456" s="43">
        <v>1648127</v>
      </c>
      <c r="H456" s="44">
        <f t="shared" si="7"/>
        <v>-0.058647240958026786</v>
      </c>
    </row>
    <row r="457" spans="1:8" ht="12.75">
      <c r="A457" s="42" t="s">
        <v>770</v>
      </c>
      <c r="B457" s="42">
        <v>70020201</v>
      </c>
      <c r="C457" s="42" t="s">
        <v>562</v>
      </c>
      <c r="D457" s="43">
        <v>252850</v>
      </c>
      <c r="E457" s="43">
        <v>252850</v>
      </c>
      <c r="F457" s="43">
        <v>452850</v>
      </c>
      <c r="G457" s="43">
        <v>252850</v>
      </c>
      <c r="H457" s="44">
        <f t="shared" si="7"/>
        <v>0</v>
      </c>
    </row>
    <row r="458" spans="1:8" ht="12.75">
      <c r="A458" s="42" t="s">
        <v>770</v>
      </c>
      <c r="B458" s="42">
        <v>70020500</v>
      </c>
      <c r="C458" s="42" t="s">
        <v>962</v>
      </c>
      <c r="D458" s="43">
        <v>20555968</v>
      </c>
      <c r="E458" s="43">
        <v>19766249</v>
      </c>
      <c r="F458" s="43">
        <v>20047378</v>
      </c>
      <c r="G458" s="43">
        <v>20047378</v>
      </c>
      <c r="H458" s="44">
        <f t="shared" si="7"/>
        <v>0.01422267826333666</v>
      </c>
    </row>
    <row r="459" spans="1:8" ht="12.75">
      <c r="A459" s="42" t="s">
        <v>770</v>
      </c>
      <c r="B459" s="42">
        <v>70020900</v>
      </c>
      <c r="C459" s="42" t="s">
        <v>964</v>
      </c>
      <c r="D459" s="43">
        <v>1838835</v>
      </c>
      <c r="E459" s="43">
        <v>1805890</v>
      </c>
      <c r="F459" s="43">
        <v>1838835</v>
      </c>
      <c r="G459" s="43">
        <v>1806316</v>
      </c>
      <c r="H459" s="44">
        <f t="shared" si="7"/>
        <v>0.00023589476656939238</v>
      </c>
    </row>
    <row r="460" spans="1:8" ht="12.75">
      <c r="A460" s="42" t="s">
        <v>770</v>
      </c>
      <c r="B460" s="42">
        <v>70020901</v>
      </c>
      <c r="C460" s="42" t="s">
        <v>563</v>
      </c>
      <c r="D460" s="43">
        <v>0</v>
      </c>
      <c r="E460" s="43">
        <v>0</v>
      </c>
      <c r="F460" s="43">
        <v>105000</v>
      </c>
      <c r="G460" s="45"/>
      <c r="H460" s="44" t="e">
        <f t="shared" si="7"/>
        <v>#DIV/0!</v>
      </c>
    </row>
    <row r="461" spans="1:8" ht="12.75">
      <c r="A461" s="42" t="s">
        <v>772</v>
      </c>
      <c r="B461" s="42">
        <v>70021500</v>
      </c>
      <c r="C461" s="42" t="s">
        <v>1088</v>
      </c>
      <c r="D461" s="43">
        <v>0</v>
      </c>
      <c r="E461" s="43">
        <v>0</v>
      </c>
      <c r="F461" s="43">
        <v>750000</v>
      </c>
      <c r="G461" s="45"/>
      <c r="H461" s="44" t="e">
        <f t="shared" si="7"/>
        <v>#DIV/0!</v>
      </c>
    </row>
    <row r="462" spans="1:8" ht="12.75">
      <c r="A462" s="42" t="s">
        <v>772</v>
      </c>
      <c r="B462" s="42">
        <v>70030605</v>
      </c>
      <c r="C462" s="42" t="s">
        <v>564</v>
      </c>
      <c r="D462" s="43">
        <v>450000</v>
      </c>
      <c r="E462" s="43">
        <v>325000</v>
      </c>
      <c r="F462" s="43">
        <v>325000</v>
      </c>
      <c r="G462" s="43">
        <v>450000</v>
      </c>
      <c r="H462" s="44">
        <f t="shared" si="7"/>
        <v>0.38461538461538464</v>
      </c>
    </row>
    <row r="463" spans="1:8" ht="12.75">
      <c r="A463" s="42" t="s">
        <v>772</v>
      </c>
      <c r="B463" s="42">
        <v>70030701</v>
      </c>
      <c r="C463" s="42" t="s">
        <v>565</v>
      </c>
      <c r="D463" s="43">
        <v>10000000</v>
      </c>
      <c r="E463" s="43">
        <v>21118335</v>
      </c>
      <c r="F463" s="43">
        <v>10000000</v>
      </c>
      <c r="G463" s="43">
        <v>21001617</v>
      </c>
      <c r="H463" s="44">
        <f t="shared" si="7"/>
        <v>-0.005526856165507366</v>
      </c>
    </row>
    <row r="464" spans="1:8" ht="12.75">
      <c r="A464" s="42" t="s">
        <v>772</v>
      </c>
      <c r="B464" s="42">
        <v>70030702</v>
      </c>
      <c r="C464" s="42" t="s">
        <v>566</v>
      </c>
      <c r="D464" s="43">
        <v>750000</v>
      </c>
      <c r="E464" s="43">
        <v>750000</v>
      </c>
      <c r="F464" s="43">
        <v>350000</v>
      </c>
      <c r="G464" s="43">
        <v>750000</v>
      </c>
      <c r="H464" s="44">
        <f t="shared" si="7"/>
        <v>0</v>
      </c>
    </row>
    <row r="465" spans="1:8" ht="12.75">
      <c r="A465" s="42" t="s">
        <v>772</v>
      </c>
      <c r="B465" s="42">
        <v>70030803</v>
      </c>
      <c r="C465" s="42" t="s">
        <v>567</v>
      </c>
      <c r="D465" s="43">
        <v>4994467</v>
      </c>
      <c r="E465" s="43">
        <v>2994467</v>
      </c>
      <c r="F465" s="43">
        <v>3494429</v>
      </c>
      <c r="G465" s="43">
        <v>4994467</v>
      </c>
      <c r="H465" s="44">
        <f t="shared" si="7"/>
        <v>0.6678984941226602</v>
      </c>
    </row>
    <row r="466" spans="1:8" ht="12.75">
      <c r="A466" s="42" t="s">
        <v>779</v>
      </c>
      <c r="B466" s="42">
        <v>70040001</v>
      </c>
      <c r="C466" s="42" t="s">
        <v>568</v>
      </c>
      <c r="D466" s="43">
        <v>99698</v>
      </c>
      <c r="E466" s="43">
        <v>99010</v>
      </c>
      <c r="F466" s="43">
        <v>99010</v>
      </c>
      <c r="G466" s="43">
        <v>100930</v>
      </c>
      <c r="H466" s="44">
        <f t="shared" si="7"/>
        <v>0.01939198060801939</v>
      </c>
    </row>
    <row r="467" spans="1:8" ht="12.75">
      <c r="A467" s="42" t="s">
        <v>779</v>
      </c>
      <c r="B467" s="42">
        <v>70040099</v>
      </c>
      <c r="C467" s="42" t="s">
        <v>569</v>
      </c>
      <c r="D467" s="43">
        <v>6895062</v>
      </c>
      <c r="E467" s="43">
        <v>6851637</v>
      </c>
      <c r="F467" s="43">
        <v>6895257</v>
      </c>
      <c r="G467" s="43">
        <v>6842847</v>
      </c>
      <c r="H467" s="44">
        <f t="shared" si="7"/>
        <v>-0.0012829050926077958</v>
      </c>
    </row>
    <row r="468" spans="1:8" ht="12.75">
      <c r="A468" s="42" t="s">
        <v>779</v>
      </c>
      <c r="B468" s="42">
        <v>70040100</v>
      </c>
      <c r="C468" s="42" t="s">
        <v>570</v>
      </c>
      <c r="D468" s="43">
        <v>4754159</v>
      </c>
      <c r="E468" s="43">
        <v>4733278</v>
      </c>
      <c r="F468" s="43">
        <v>5271968</v>
      </c>
      <c r="G468" s="43">
        <v>5210849</v>
      </c>
      <c r="H468" s="44">
        <f t="shared" si="7"/>
        <v>0.10089646118398285</v>
      </c>
    </row>
    <row r="469" spans="1:8" ht="12.75">
      <c r="A469" s="42" t="s">
        <v>779</v>
      </c>
      <c r="B469" s="42">
        <v>70040101</v>
      </c>
      <c r="C469" s="42" t="s">
        <v>450</v>
      </c>
      <c r="D469" s="43">
        <v>91605510</v>
      </c>
      <c r="E469" s="43">
        <v>133466902</v>
      </c>
      <c r="F469" s="43">
        <v>113495478</v>
      </c>
      <c r="G469" s="43">
        <v>112910773</v>
      </c>
      <c r="H469" s="44">
        <f t="shared" si="7"/>
        <v>-0.15401667898158003</v>
      </c>
    </row>
    <row r="470" spans="1:8" ht="12.75">
      <c r="A470" s="42" t="s">
        <v>779</v>
      </c>
      <c r="B470" s="42">
        <v>70040102</v>
      </c>
      <c r="C470" s="42" t="s">
        <v>452</v>
      </c>
      <c r="D470" s="43">
        <v>36281684</v>
      </c>
      <c r="E470" s="43">
        <v>36281684</v>
      </c>
      <c r="F470" s="43">
        <v>37292852</v>
      </c>
      <c r="G470" s="43">
        <v>37643335</v>
      </c>
      <c r="H470" s="44">
        <f t="shared" si="7"/>
        <v>0.03752998344839782</v>
      </c>
    </row>
    <row r="471" spans="1:8" ht="12.75">
      <c r="A471" s="42" t="s">
        <v>779</v>
      </c>
      <c r="B471" s="42">
        <v>70040104</v>
      </c>
      <c r="C471" s="42" t="s">
        <v>571</v>
      </c>
      <c r="D471" s="43">
        <v>1200000</v>
      </c>
      <c r="E471" s="43">
        <v>1200000</v>
      </c>
      <c r="F471" s="43">
        <v>1200000</v>
      </c>
      <c r="G471" s="43">
        <v>1200000</v>
      </c>
      <c r="H471" s="44">
        <f t="shared" si="7"/>
        <v>0</v>
      </c>
    </row>
    <row r="472" spans="1:8" ht="12.75">
      <c r="A472" s="42" t="s">
        <v>779</v>
      </c>
      <c r="B472" s="42">
        <v>70040105</v>
      </c>
      <c r="C472" s="42" t="s">
        <v>572</v>
      </c>
      <c r="D472" s="45"/>
      <c r="E472" s="45"/>
      <c r="F472" s="45"/>
      <c r="G472" s="43">
        <v>4000000</v>
      </c>
      <c r="H472" s="44" t="e">
        <f t="shared" si="7"/>
        <v>#DIV/0!</v>
      </c>
    </row>
    <row r="473" spans="1:8" ht="12.75">
      <c r="A473" s="42" t="s">
        <v>779</v>
      </c>
      <c r="B473" s="42">
        <v>70043036</v>
      </c>
      <c r="C473" s="42" t="s">
        <v>573</v>
      </c>
      <c r="D473" s="43">
        <v>1624317</v>
      </c>
      <c r="E473" s="43">
        <v>1495996</v>
      </c>
      <c r="F473" s="43">
        <v>1495996</v>
      </c>
      <c r="G473" s="43">
        <v>1495996</v>
      </c>
      <c r="H473" s="44">
        <f t="shared" si="7"/>
        <v>0</v>
      </c>
    </row>
    <row r="474" spans="1:8" ht="12.75">
      <c r="A474" s="42" t="s">
        <v>779</v>
      </c>
      <c r="B474" s="42">
        <v>70043045</v>
      </c>
      <c r="C474" s="42" t="s">
        <v>574</v>
      </c>
      <c r="D474" s="43">
        <v>250000</v>
      </c>
      <c r="E474" s="43">
        <v>250000</v>
      </c>
      <c r="F474" s="43">
        <v>250000</v>
      </c>
      <c r="G474" s="43">
        <v>250000</v>
      </c>
      <c r="H474" s="44">
        <f t="shared" si="7"/>
        <v>0</v>
      </c>
    </row>
    <row r="475" spans="1:8" ht="12.75">
      <c r="A475" s="42" t="s">
        <v>779</v>
      </c>
      <c r="B475" s="42">
        <v>70044314</v>
      </c>
      <c r="C475" s="42" t="s">
        <v>575</v>
      </c>
      <c r="D475" s="43">
        <v>350401</v>
      </c>
      <c r="E475" s="43">
        <v>350401</v>
      </c>
      <c r="F475" s="43">
        <v>350401</v>
      </c>
      <c r="G475" s="43">
        <v>350401</v>
      </c>
      <c r="H475" s="44">
        <f t="shared" si="7"/>
        <v>0</v>
      </c>
    </row>
    <row r="476" spans="1:8" ht="12.75">
      <c r="A476" s="42" t="s">
        <v>779</v>
      </c>
      <c r="B476" s="42">
        <v>70049005</v>
      </c>
      <c r="C476" s="42" t="s">
        <v>576</v>
      </c>
      <c r="D476" s="43">
        <v>62500000</v>
      </c>
      <c r="E476" s="43">
        <v>62500000</v>
      </c>
      <c r="F476" s="43">
        <v>62500000</v>
      </c>
      <c r="G476" s="43">
        <v>62500000</v>
      </c>
      <c r="H476" s="44">
        <f t="shared" si="7"/>
        <v>0</v>
      </c>
    </row>
    <row r="477" spans="1:8" ht="12.75">
      <c r="A477" s="42" t="s">
        <v>779</v>
      </c>
      <c r="B477" s="42">
        <v>70049024</v>
      </c>
      <c r="C477" s="42" t="s">
        <v>577</v>
      </c>
      <c r="D477" s="43">
        <v>29997061</v>
      </c>
      <c r="E477" s="43">
        <v>32897061</v>
      </c>
      <c r="F477" s="43">
        <v>32700000</v>
      </c>
      <c r="G477" s="43">
        <v>35400000</v>
      </c>
      <c r="H477" s="44">
        <f t="shared" si="7"/>
        <v>0.07608396993275478</v>
      </c>
    </row>
    <row r="478" spans="1:8" ht="12.75">
      <c r="A478" s="42" t="s">
        <v>779</v>
      </c>
      <c r="B478" s="42">
        <v>70049030</v>
      </c>
      <c r="C478" s="42" t="s">
        <v>578</v>
      </c>
      <c r="D478" s="43">
        <v>3450000</v>
      </c>
      <c r="E478" s="43">
        <v>3450000</v>
      </c>
      <c r="F478" s="43">
        <v>3450000</v>
      </c>
      <c r="G478" s="43">
        <v>3450000</v>
      </c>
      <c r="H478" s="44">
        <f t="shared" si="7"/>
        <v>0</v>
      </c>
    </row>
    <row r="479" spans="1:8" ht="12.75">
      <c r="A479" s="42" t="s">
        <v>779</v>
      </c>
      <c r="B479" s="42">
        <v>70049033</v>
      </c>
      <c r="C479" s="42" t="s">
        <v>579</v>
      </c>
      <c r="D479" s="43">
        <v>4000000</v>
      </c>
      <c r="E479" s="43">
        <v>4000000</v>
      </c>
      <c r="F479" s="43">
        <v>4000000</v>
      </c>
      <c r="G479" s="43">
        <v>4000000</v>
      </c>
      <c r="H479" s="44">
        <f t="shared" si="7"/>
        <v>0</v>
      </c>
    </row>
    <row r="480" spans="1:8" ht="12.75">
      <c r="A480" s="42" t="s">
        <v>779</v>
      </c>
      <c r="B480" s="42">
        <v>70049315</v>
      </c>
      <c r="C480" s="42" t="s">
        <v>580</v>
      </c>
      <c r="D480" s="43">
        <v>2329213</v>
      </c>
      <c r="E480" s="43">
        <v>2323853</v>
      </c>
      <c r="F480" s="43">
        <v>2329213</v>
      </c>
      <c r="G480" s="43">
        <v>2323853</v>
      </c>
      <c r="H480" s="44">
        <f t="shared" si="7"/>
        <v>0</v>
      </c>
    </row>
    <row r="481" spans="1:8" ht="12.75">
      <c r="A481" s="42" t="s">
        <v>779</v>
      </c>
      <c r="B481" s="42">
        <v>70049316</v>
      </c>
      <c r="C481" s="42" t="s">
        <v>581</v>
      </c>
      <c r="D481" s="43">
        <v>3060000</v>
      </c>
      <c r="E481" s="43">
        <v>160000</v>
      </c>
      <c r="F481" s="43">
        <v>60000</v>
      </c>
      <c r="G481" s="43">
        <v>260000</v>
      </c>
      <c r="H481" s="44">
        <f t="shared" si="7"/>
        <v>0.625</v>
      </c>
    </row>
    <row r="482" spans="1:8" ht="12.75">
      <c r="A482" s="42" t="s">
        <v>779</v>
      </c>
      <c r="B482" s="42">
        <v>70060000</v>
      </c>
      <c r="C482" s="42" t="s">
        <v>582</v>
      </c>
      <c r="D482" s="43">
        <v>982341</v>
      </c>
      <c r="E482" s="43">
        <v>925369</v>
      </c>
      <c r="F482" s="43">
        <v>821206</v>
      </c>
      <c r="G482" s="43">
        <v>760453</v>
      </c>
      <c r="H482" s="44">
        <f t="shared" si="7"/>
        <v>-0.17821647364456775</v>
      </c>
    </row>
    <row r="483" spans="1:8" ht="12.75">
      <c r="A483" s="42" t="s">
        <v>779</v>
      </c>
      <c r="B483" s="42">
        <v>70060010</v>
      </c>
      <c r="C483" s="42" t="s">
        <v>970</v>
      </c>
      <c r="D483" s="43">
        <v>12931502</v>
      </c>
      <c r="E483" s="43">
        <v>12815333</v>
      </c>
      <c r="F483" s="43">
        <v>12870548</v>
      </c>
      <c r="G483" s="43">
        <v>15546502</v>
      </c>
      <c r="H483" s="44">
        <f t="shared" si="7"/>
        <v>0.21311728692496715</v>
      </c>
    </row>
    <row r="484" spans="1:8" ht="12.75">
      <c r="A484" s="42" t="s">
        <v>779</v>
      </c>
      <c r="B484" s="42">
        <v>70060011</v>
      </c>
      <c r="C484" s="42" t="s">
        <v>583</v>
      </c>
      <c r="D484" s="43">
        <v>5000000</v>
      </c>
      <c r="E484" s="43">
        <v>4964000</v>
      </c>
      <c r="F484" s="43">
        <v>3000000</v>
      </c>
      <c r="G484" s="43">
        <v>3000000</v>
      </c>
      <c r="H484" s="44">
        <f t="shared" si="7"/>
        <v>-0.39564867042707497</v>
      </c>
    </row>
    <row r="485" spans="1:8" ht="12.75">
      <c r="A485" s="42" t="s">
        <v>779</v>
      </c>
      <c r="B485" s="42">
        <v>70060020</v>
      </c>
      <c r="C485" s="42" t="s">
        <v>972</v>
      </c>
      <c r="D485" s="43">
        <v>11620632</v>
      </c>
      <c r="E485" s="43">
        <v>11305110</v>
      </c>
      <c r="F485" s="43">
        <v>11448908</v>
      </c>
      <c r="G485" s="43">
        <v>11458823</v>
      </c>
      <c r="H485" s="44">
        <f t="shared" si="7"/>
        <v>0.013596771725352518</v>
      </c>
    </row>
    <row r="486" spans="1:8" ht="12.75">
      <c r="A486" s="42" t="s">
        <v>779</v>
      </c>
      <c r="B486" s="42">
        <v>70060029</v>
      </c>
      <c r="C486" s="42" t="s">
        <v>584</v>
      </c>
      <c r="D486" s="43">
        <v>1100000</v>
      </c>
      <c r="E486" s="43">
        <v>1100000</v>
      </c>
      <c r="F486" s="43">
        <v>1100000</v>
      </c>
      <c r="G486" s="43">
        <v>1100000</v>
      </c>
      <c r="H486" s="44">
        <f t="shared" si="7"/>
        <v>0</v>
      </c>
    </row>
    <row r="487" spans="1:8" ht="12.75">
      <c r="A487" s="42" t="s">
        <v>779</v>
      </c>
      <c r="B487" s="42">
        <v>70060040</v>
      </c>
      <c r="C487" s="42" t="s">
        <v>974</v>
      </c>
      <c r="D487" s="43">
        <v>2760991</v>
      </c>
      <c r="E487" s="43">
        <v>2647992</v>
      </c>
      <c r="F487" s="43">
        <v>2647992</v>
      </c>
      <c r="G487" s="43">
        <v>2572234</v>
      </c>
      <c r="H487" s="44">
        <f t="shared" si="7"/>
        <v>-0.028609603050160273</v>
      </c>
    </row>
    <row r="488" spans="1:8" ht="12.75">
      <c r="A488" s="42" t="s">
        <v>779</v>
      </c>
      <c r="B488" s="42">
        <v>70060043</v>
      </c>
      <c r="C488" s="42" t="s">
        <v>585</v>
      </c>
      <c r="D488" s="43">
        <v>500000</v>
      </c>
      <c r="E488" s="43">
        <v>500000</v>
      </c>
      <c r="F488" s="43">
        <v>500000</v>
      </c>
      <c r="G488" s="43">
        <v>500000</v>
      </c>
      <c r="H488" s="44">
        <f t="shared" si="7"/>
        <v>0</v>
      </c>
    </row>
    <row r="489" spans="1:8" ht="12.75">
      <c r="A489" s="42" t="s">
        <v>779</v>
      </c>
      <c r="B489" s="42">
        <v>70060060</v>
      </c>
      <c r="C489" s="42" t="s">
        <v>976</v>
      </c>
      <c r="D489" s="43">
        <v>572096</v>
      </c>
      <c r="E489" s="43">
        <v>550429</v>
      </c>
      <c r="F489" s="43">
        <v>547722</v>
      </c>
      <c r="G489" s="43">
        <v>690357</v>
      </c>
      <c r="H489" s="44">
        <f t="shared" si="7"/>
        <v>0.2542162567742615</v>
      </c>
    </row>
    <row r="490" spans="1:8" ht="12.75">
      <c r="A490" s="42" t="s">
        <v>779</v>
      </c>
      <c r="B490" s="42">
        <v>70060066</v>
      </c>
      <c r="C490" s="42" t="s">
        <v>586</v>
      </c>
      <c r="D490" s="43">
        <v>283617</v>
      </c>
      <c r="E490" s="43">
        <v>275108</v>
      </c>
      <c r="F490" s="43">
        <v>160372</v>
      </c>
      <c r="G490" s="43">
        <v>275372</v>
      </c>
      <c r="H490" s="44">
        <f t="shared" si="7"/>
        <v>0.0009596231298253777</v>
      </c>
    </row>
    <row r="491" spans="1:8" ht="12.75">
      <c r="A491" s="42" t="s">
        <v>779</v>
      </c>
      <c r="B491" s="42">
        <v>70060067</v>
      </c>
      <c r="C491" s="42" t="s">
        <v>587</v>
      </c>
      <c r="D491" s="43">
        <v>58751</v>
      </c>
      <c r="E491" s="43">
        <v>58751</v>
      </c>
      <c r="F491" s="43">
        <v>133751</v>
      </c>
      <c r="G491" s="43">
        <v>58751</v>
      </c>
      <c r="H491" s="44">
        <f t="shared" si="7"/>
        <v>0</v>
      </c>
    </row>
    <row r="492" spans="1:8" ht="12.75">
      <c r="A492" s="42" t="s">
        <v>779</v>
      </c>
      <c r="B492" s="42">
        <v>70060068</v>
      </c>
      <c r="C492" s="42" t="s">
        <v>588</v>
      </c>
      <c r="D492" s="43">
        <v>360000</v>
      </c>
      <c r="E492" s="43">
        <v>360000</v>
      </c>
      <c r="F492" s="43">
        <v>360000</v>
      </c>
      <c r="G492" s="43">
        <v>360000</v>
      </c>
      <c r="H492" s="44">
        <f t="shared" si="7"/>
        <v>0</v>
      </c>
    </row>
    <row r="493" spans="1:8" ht="12.75">
      <c r="A493" s="42" t="s">
        <v>779</v>
      </c>
      <c r="B493" s="42">
        <v>70060071</v>
      </c>
      <c r="C493" s="42" t="s">
        <v>978</v>
      </c>
      <c r="D493" s="43">
        <v>2685874</v>
      </c>
      <c r="E493" s="43">
        <v>2720907</v>
      </c>
      <c r="F493" s="43">
        <v>2678328</v>
      </c>
      <c r="G493" s="43">
        <v>2653105</v>
      </c>
      <c r="H493" s="44">
        <f t="shared" si="7"/>
        <v>-0.024918896529723362</v>
      </c>
    </row>
    <row r="494" spans="1:8" ht="12.75">
      <c r="A494" s="42" t="s">
        <v>779</v>
      </c>
      <c r="B494" s="42">
        <v>70060110</v>
      </c>
      <c r="C494" s="42" t="s">
        <v>589</v>
      </c>
      <c r="D494" s="43">
        <v>1604173</v>
      </c>
      <c r="E494" s="43">
        <v>1604173</v>
      </c>
      <c r="F494" s="43">
        <v>1604173</v>
      </c>
      <c r="G494" s="43">
        <v>1604173</v>
      </c>
      <c r="H494" s="44">
        <f t="shared" si="7"/>
        <v>0</v>
      </c>
    </row>
    <row r="495" spans="1:8" ht="12.75">
      <c r="A495" s="42" t="s">
        <v>779</v>
      </c>
      <c r="B495" s="42">
        <v>70060140</v>
      </c>
      <c r="C495" s="42" t="s">
        <v>14</v>
      </c>
      <c r="D495" s="43">
        <v>1179000</v>
      </c>
      <c r="E495" s="43">
        <v>1179000</v>
      </c>
      <c r="F495" s="43">
        <v>962000</v>
      </c>
      <c r="G495" s="43">
        <v>1151000</v>
      </c>
      <c r="H495" s="44">
        <f t="shared" si="7"/>
        <v>-0.02374893977947413</v>
      </c>
    </row>
    <row r="496" spans="1:8" ht="12.75">
      <c r="A496" s="42" t="s">
        <v>777</v>
      </c>
      <c r="B496" s="42">
        <v>70061001</v>
      </c>
      <c r="C496" s="42" t="s">
        <v>591</v>
      </c>
      <c r="D496" s="43">
        <v>199326</v>
      </c>
      <c r="E496" s="43">
        <v>197613</v>
      </c>
      <c r="F496" s="43">
        <v>199326</v>
      </c>
      <c r="G496" s="43">
        <v>199326</v>
      </c>
      <c r="H496" s="44">
        <f t="shared" si="7"/>
        <v>0.008668458046788419</v>
      </c>
    </row>
    <row r="497" spans="1:8" ht="12.75">
      <c r="A497" s="42" t="s">
        <v>777</v>
      </c>
      <c r="B497" s="42">
        <v>70061003</v>
      </c>
      <c r="C497" s="42" t="s">
        <v>592</v>
      </c>
      <c r="D497" s="43">
        <v>2938678</v>
      </c>
      <c r="E497" s="43">
        <v>2927675</v>
      </c>
      <c r="F497" s="43">
        <v>2938679</v>
      </c>
      <c r="G497" s="43">
        <v>2938679</v>
      </c>
      <c r="H497" s="44">
        <f t="shared" si="7"/>
        <v>0.003758613917186846</v>
      </c>
    </row>
    <row r="498" spans="1:8" ht="12.75">
      <c r="A498" s="42" t="s">
        <v>779</v>
      </c>
      <c r="B498" s="42">
        <v>70070100</v>
      </c>
      <c r="C498" s="42" t="s">
        <v>593</v>
      </c>
      <c r="D498" s="43">
        <v>392944</v>
      </c>
      <c r="E498" s="43">
        <v>378207</v>
      </c>
      <c r="F498" s="43">
        <v>371908</v>
      </c>
      <c r="G498" s="43">
        <v>353721</v>
      </c>
      <c r="H498" s="44">
        <f t="shared" si="7"/>
        <v>-0.06474232364816093</v>
      </c>
    </row>
    <row r="499" spans="1:8" ht="12.75">
      <c r="A499" s="42" t="s">
        <v>779</v>
      </c>
      <c r="B499" s="42">
        <v>70070150</v>
      </c>
      <c r="C499" s="42" t="s">
        <v>594</v>
      </c>
      <c r="D499" s="43">
        <v>800000</v>
      </c>
      <c r="E499" s="45"/>
      <c r="F499" s="43">
        <v>0</v>
      </c>
      <c r="G499" s="45"/>
      <c r="H499" s="44" t="e">
        <f t="shared" si="7"/>
        <v>#DIV/0!</v>
      </c>
    </row>
    <row r="500" spans="1:8" ht="12.75">
      <c r="A500" s="42" t="s">
        <v>779</v>
      </c>
      <c r="B500" s="42">
        <v>70070300</v>
      </c>
      <c r="C500" s="42" t="s">
        <v>595</v>
      </c>
      <c r="D500" s="43">
        <v>2259352</v>
      </c>
      <c r="E500" s="43">
        <v>1481043</v>
      </c>
      <c r="F500" s="43">
        <v>1481043</v>
      </c>
      <c r="G500" s="43">
        <v>1365457</v>
      </c>
      <c r="H500" s="44">
        <f t="shared" si="7"/>
        <v>-0.0780436489690036</v>
      </c>
    </row>
    <row r="501" spans="1:8" ht="12.75">
      <c r="A501" s="42" t="s">
        <v>779</v>
      </c>
      <c r="B501" s="42">
        <v>70070500</v>
      </c>
      <c r="C501" s="42" t="s">
        <v>596</v>
      </c>
      <c r="D501" s="43">
        <v>210000</v>
      </c>
      <c r="E501" s="43">
        <v>210000</v>
      </c>
      <c r="F501" s="43">
        <v>50000</v>
      </c>
      <c r="G501" s="43">
        <v>250000</v>
      </c>
      <c r="H501" s="44">
        <f t="shared" si="7"/>
        <v>0.19047619047619047</v>
      </c>
    </row>
    <row r="502" spans="1:8" ht="12.75">
      <c r="A502" s="42" t="s">
        <v>779</v>
      </c>
      <c r="B502" s="42">
        <v>70070800</v>
      </c>
      <c r="C502" s="42" t="s">
        <v>597</v>
      </c>
      <c r="D502" s="43">
        <v>1204286</v>
      </c>
      <c r="E502" s="43">
        <v>1204286</v>
      </c>
      <c r="F502" s="43">
        <v>1204286</v>
      </c>
      <c r="G502" s="43">
        <v>1204286</v>
      </c>
      <c r="H502" s="44">
        <f t="shared" si="7"/>
        <v>0</v>
      </c>
    </row>
    <row r="503" spans="1:8" ht="12.75">
      <c r="A503" s="42" t="s">
        <v>779</v>
      </c>
      <c r="B503" s="42">
        <v>70070900</v>
      </c>
      <c r="C503" s="42" t="s">
        <v>598</v>
      </c>
      <c r="D503" s="43">
        <v>7483636</v>
      </c>
      <c r="E503" s="43">
        <v>5500540</v>
      </c>
      <c r="F503" s="43">
        <v>1834484</v>
      </c>
      <c r="G503" s="43">
        <v>1834484</v>
      </c>
      <c r="H503" s="44">
        <f t="shared" si="7"/>
        <v>-0.666490199144084</v>
      </c>
    </row>
    <row r="504" spans="1:8" ht="12.75">
      <c r="A504" s="42" t="s">
        <v>779</v>
      </c>
      <c r="B504" s="42">
        <v>70070901</v>
      </c>
      <c r="C504" s="42" t="s">
        <v>599</v>
      </c>
      <c r="D504" s="43">
        <v>1250000</v>
      </c>
      <c r="E504" s="43">
        <v>600000</v>
      </c>
      <c r="F504" s="43">
        <v>600000</v>
      </c>
      <c r="G504" s="43">
        <v>600000</v>
      </c>
      <c r="H504" s="44">
        <f t="shared" si="7"/>
        <v>0</v>
      </c>
    </row>
    <row r="505" spans="1:8" ht="12.75">
      <c r="A505" s="42" t="s">
        <v>779</v>
      </c>
      <c r="B505" s="42">
        <v>70070951</v>
      </c>
      <c r="C505" s="42" t="s">
        <v>353</v>
      </c>
      <c r="D505" s="43">
        <v>2500000</v>
      </c>
      <c r="E505" s="43">
        <v>3500000</v>
      </c>
      <c r="F505" s="43">
        <v>3500000</v>
      </c>
      <c r="G505" s="43">
        <v>3500000</v>
      </c>
      <c r="H505" s="44">
        <f t="shared" si="7"/>
        <v>0</v>
      </c>
    </row>
    <row r="506" spans="1:8" ht="12.75">
      <c r="A506" s="42" t="s">
        <v>779</v>
      </c>
      <c r="B506" s="42">
        <v>70071000</v>
      </c>
      <c r="C506" s="42" t="s">
        <v>600</v>
      </c>
      <c r="D506" s="43">
        <v>4500000</v>
      </c>
      <c r="E506" s="43">
        <v>2250000</v>
      </c>
      <c r="F506" s="43">
        <v>2250000</v>
      </c>
      <c r="G506" s="43">
        <v>2250000</v>
      </c>
      <c r="H506" s="44">
        <f t="shared" si="7"/>
        <v>0</v>
      </c>
    </row>
    <row r="507" spans="1:8" ht="12.75">
      <c r="A507" s="42" t="s">
        <v>779</v>
      </c>
      <c r="B507" s="42">
        <v>70071300</v>
      </c>
      <c r="C507" s="42" t="s">
        <v>601</v>
      </c>
      <c r="D507" s="43">
        <v>250000</v>
      </c>
      <c r="E507" s="43">
        <v>125000</v>
      </c>
      <c r="F507" s="43">
        <v>125000</v>
      </c>
      <c r="G507" s="43">
        <v>125000</v>
      </c>
      <c r="H507" s="44">
        <f t="shared" si="7"/>
        <v>0</v>
      </c>
    </row>
    <row r="508" spans="1:8" ht="12.75">
      <c r="A508" s="42" t="s">
        <v>779</v>
      </c>
      <c r="B508" s="42">
        <v>70071500</v>
      </c>
      <c r="C508" s="42" t="s">
        <v>602</v>
      </c>
      <c r="D508" s="43">
        <v>754815</v>
      </c>
      <c r="E508" s="43">
        <v>723714</v>
      </c>
      <c r="F508" s="43">
        <v>0</v>
      </c>
      <c r="G508" s="45"/>
      <c r="H508" s="44">
        <f t="shared" si="7"/>
        <v>-1</v>
      </c>
    </row>
    <row r="509" spans="1:8" ht="12.75">
      <c r="A509" s="42" t="s">
        <v>776</v>
      </c>
      <c r="B509" s="42">
        <v>70091700</v>
      </c>
      <c r="C509" s="42" t="s">
        <v>603</v>
      </c>
      <c r="D509" s="43">
        <v>7778159</v>
      </c>
      <c r="E509" s="43">
        <v>7770711</v>
      </c>
      <c r="F509" s="43">
        <v>7174049</v>
      </c>
      <c r="G509" s="43">
        <v>6941398</v>
      </c>
      <c r="H509" s="44">
        <f t="shared" si="7"/>
        <v>-0.10672292406705126</v>
      </c>
    </row>
    <row r="510" spans="1:8" ht="12.75">
      <c r="A510" s="42" t="s">
        <v>776</v>
      </c>
      <c r="B510" s="42">
        <v>70096379</v>
      </c>
      <c r="C510" s="42" t="s">
        <v>776</v>
      </c>
      <c r="D510" s="43">
        <v>762872</v>
      </c>
      <c r="E510" s="43">
        <v>742923</v>
      </c>
      <c r="F510" s="43">
        <v>742923</v>
      </c>
      <c r="G510" s="43">
        <v>643603</v>
      </c>
      <c r="H510" s="44">
        <f t="shared" si="7"/>
        <v>-0.13368814803149182</v>
      </c>
    </row>
    <row r="511" spans="1:8" ht="12.75">
      <c r="A511" s="42" t="s">
        <v>769</v>
      </c>
      <c r="B511" s="42">
        <v>70100005</v>
      </c>
      <c r="C511" s="42" t="s">
        <v>769</v>
      </c>
      <c r="D511" s="43">
        <v>13750821</v>
      </c>
      <c r="E511" s="43">
        <v>13168887</v>
      </c>
      <c r="F511" s="43">
        <v>13169128</v>
      </c>
      <c r="G511" s="43">
        <v>13031114</v>
      </c>
      <c r="H511" s="44">
        <f t="shared" si="7"/>
        <v>-0.010462007913045347</v>
      </c>
    </row>
    <row r="512" spans="1:8" ht="12.75">
      <c r="A512" s="42" t="s">
        <v>769</v>
      </c>
      <c r="B512" s="42">
        <v>70100012</v>
      </c>
      <c r="C512" s="42" t="s">
        <v>604</v>
      </c>
      <c r="D512" s="43">
        <v>18491758</v>
      </c>
      <c r="E512" s="43">
        <v>18491758</v>
      </c>
      <c r="F512" s="43">
        <v>18491758</v>
      </c>
      <c r="G512" s="43">
        <v>17642582</v>
      </c>
      <c r="H512" s="44">
        <f t="shared" si="7"/>
        <v>-0.04592186421647958</v>
      </c>
    </row>
    <row r="513" spans="1:8" ht="12.75">
      <c r="A513" s="42" t="s">
        <v>769</v>
      </c>
      <c r="B513" s="42">
        <v>70100020</v>
      </c>
      <c r="C513" s="42" t="s">
        <v>605</v>
      </c>
      <c r="D513" s="45"/>
      <c r="E513" s="43">
        <v>0</v>
      </c>
      <c r="F513" s="43">
        <v>0</v>
      </c>
      <c r="G513" s="43">
        <v>800000</v>
      </c>
      <c r="H513" s="44" t="e">
        <f t="shared" si="7"/>
        <v>#DIV/0!</v>
      </c>
    </row>
    <row r="514" spans="1:8" ht="12.75">
      <c r="A514" s="42" t="s">
        <v>769</v>
      </c>
      <c r="B514" s="42">
        <v>70100033</v>
      </c>
      <c r="C514" s="42" t="s">
        <v>606</v>
      </c>
      <c r="D514" s="43">
        <v>4175489</v>
      </c>
      <c r="E514" s="43">
        <v>4175489</v>
      </c>
      <c r="F514" s="43">
        <v>4175489</v>
      </c>
      <c r="G514" s="43">
        <v>3097940</v>
      </c>
      <c r="H514" s="44">
        <f t="shared" si="7"/>
        <v>-0.2580653427658413</v>
      </c>
    </row>
    <row r="515" spans="1:8" ht="12.75">
      <c r="A515" s="42" t="s">
        <v>769</v>
      </c>
      <c r="B515" s="42">
        <v>70101022</v>
      </c>
      <c r="C515" s="42" t="s">
        <v>607</v>
      </c>
      <c r="D515" s="43">
        <v>209356</v>
      </c>
      <c r="E515" s="43">
        <v>21135</v>
      </c>
      <c r="F515" s="43">
        <v>0</v>
      </c>
      <c r="G515" s="45"/>
      <c r="H515" s="44">
        <f aca="true" t="shared" si="8" ref="H515:H578">+(G515-E515)/E515</f>
        <v>-1</v>
      </c>
    </row>
    <row r="516" spans="1:8" ht="12.75">
      <c r="A516" s="42" t="s">
        <v>769</v>
      </c>
      <c r="B516" s="42">
        <v>70270016</v>
      </c>
      <c r="C516" s="42" t="s">
        <v>608</v>
      </c>
      <c r="D516" s="45"/>
      <c r="E516" s="43">
        <v>42425</v>
      </c>
      <c r="F516" s="43">
        <v>0</v>
      </c>
      <c r="G516" s="43">
        <v>450000</v>
      </c>
      <c r="H516" s="44">
        <f t="shared" si="8"/>
        <v>9.60695344725987</v>
      </c>
    </row>
    <row r="517" spans="1:8" ht="12.75">
      <c r="A517" s="42" t="s">
        <v>769</v>
      </c>
      <c r="B517" s="42">
        <v>70270019</v>
      </c>
      <c r="C517" s="42" t="s">
        <v>609</v>
      </c>
      <c r="D517" s="43">
        <v>2000000</v>
      </c>
      <c r="E517" s="43">
        <v>2000000</v>
      </c>
      <c r="F517" s="43">
        <v>2000000</v>
      </c>
      <c r="G517" s="43">
        <v>2000000</v>
      </c>
      <c r="H517" s="44">
        <f t="shared" si="8"/>
        <v>0</v>
      </c>
    </row>
    <row r="518" spans="1:8" ht="12.75">
      <c r="A518" s="42" t="s">
        <v>769</v>
      </c>
      <c r="B518" s="42">
        <v>70271004</v>
      </c>
      <c r="C518" s="42" t="s">
        <v>610</v>
      </c>
      <c r="D518" s="43">
        <v>397937</v>
      </c>
      <c r="E518" s="43">
        <v>397937</v>
      </c>
      <c r="F518" s="43">
        <v>397937</v>
      </c>
      <c r="G518" s="43">
        <v>361000</v>
      </c>
      <c r="H518" s="44">
        <f t="shared" si="8"/>
        <v>-0.0928212254703634</v>
      </c>
    </row>
    <row r="519" spans="1:8" ht="12.75">
      <c r="A519" s="42" t="s">
        <v>769</v>
      </c>
      <c r="B519" s="42">
        <v>70280031</v>
      </c>
      <c r="C519" s="42" t="s">
        <v>611</v>
      </c>
      <c r="D519" s="43">
        <v>7685712</v>
      </c>
      <c r="E519" s="43">
        <v>7586386</v>
      </c>
      <c r="F519" s="43">
        <v>8158206</v>
      </c>
      <c r="G519" s="43">
        <v>7475804</v>
      </c>
      <c r="H519" s="44">
        <f t="shared" si="8"/>
        <v>-0.014576374046878185</v>
      </c>
    </row>
    <row r="520" spans="1:8" ht="12.75">
      <c r="A520" s="42" t="s">
        <v>769</v>
      </c>
      <c r="B520" s="42">
        <v>70301002</v>
      </c>
      <c r="C520" s="42" t="s">
        <v>612</v>
      </c>
      <c r="D520" s="43">
        <v>25748947</v>
      </c>
      <c r="E520" s="43">
        <v>25955624</v>
      </c>
      <c r="F520" s="43">
        <v>25948947</v>
      </c>
      <c r="G520" s="43">
        <v>25972317</v>
      </c>
      <c r="H520" s="44">
        <f t="shared" si="8"/>
        <v>0.0006431361465245451</v>
      </c>
    </row>
    <row r="521" spans="1:8" ht="12.75">
      <c r="A521" s="42" t="s">
        <v>769</v>
      </c>
      <c r="B521" s="42">
        <v>70350002</v>
      </c>
      <c r="C521" s="42" t="s">
        <v>613</v>
      </c>
      <c r="D521" s="43">
        <v>28085096</v>
      </c>
      <c r="E521" s="43">
        <v>28085096</v>
      </c>
      <c r="F521" s="43">
        <v>27957357</v>
      </c>
      <c r="G521" s="43">
        <v>27956636</v>
      </c>
      <c r="H521" s="44">
        <f t="shared" si="8"/>
        <v>-0.004573956236432306</v>
      </c>
    </row>
    <row r="522" spans="1:8" ht="12.75">
      <c r="A522" s="42" t="s">
        <v>769</v>
      </c>
      <c r="B522" s="42">
        <v>70350006</v>
      </c>
      <c r="C522" s="42" t="s">
        <v>615</v>
      </c>
      <c r="D522" s="43">
        <v>40521840</v>
      </c>
      <c r="E522" s="43">
        <v>40521840</v>
      </c>
      <c r="F522" s="43">
        <v>40521840</v>
      </c>
      <c r="G522" s="43">
        <v>42547932</v>
      </c>
      <c r="H522" s="44">
        <f t="shared" si="8"/>
        <v>0.05</v>
      </c>
    </row>
    <row r="523" spans="1:8" ht="12.75">
      <c r="A523" s="42" t="s">
        <v>769</v>
      </c>
      <c r="B523" s="42">
        <v>70350007</v>
      </c>
      <c r="C523" s="42" t="s">
        <v>616</v>
      </c>
      <c r="D523" s="43">
        <v>646855</v>
      </c>
      <c r="E523" s="43">
        <v>500000</v>
      </c>
      <c r="F523" s="43">
        <v>500000</v>
      </c>
      <c r="G523" s="43">
        <v>400000</v>
      </c>
      <c r="H523" s="44">
        <f t="shared" si="8"/>
        <v>-0.2</v>
      </c>
    </row>
    <row r="524" spans="1:8" ht="12.75">
      <c r="A524" s="42" t="s">
        <v>769</v>
      </c>
      <c r="B524" s="42">
        <v>70510015</v>
      </c>
      <c r="C524" s="42" t="s">
        <v>617</v>
      </c>
      <c r="D524" s="43">
        <v>1239518</v>
      </c>
      <c r="E524" s="43">
        <v>1239518</v>
      </c>
      <c r="F524" s="43">
        <v>1239518</v>
      </c>
      <c r="G524" s="43">
        <v>1000000</v>
      </c>
      <c r="H524" s="44">
        <f t="shared" si="8"/>
        <v>-0.19323478965210672</v>
      </c>
    </row>
    <row r="525" spans="1:8" ht="12.75">
      <c r="A525" s="42" t="s">
        <v>769</v>
      </c>
      <c r="B525" s="42">
        <v>70531909</v>
      </c>
      <c r="C525" s="42" t="s">
        <v>619</v>
      </c>
      <c r="D525" s="43">
        <v>5426986</v>
      </c>
      <c r="E525" s="43">
        <v>5426986</v>
      </c>
      <c r="F525" s="43">
        <v>5426986</v>
      </c>
      <c r="G525" s="43">
        <v>5426986</v>
      </c>
      <c r="H525" s="44">
        <f t="shared" si="8"/>
        <v>0</v>
      </c>
    </row>
    <row r="526" spans="1:8" ht="12.75">
      <c r="A526" s="42" t="s">
        <v>769</v>
      </c>
      <c r="B526" s="42">
        <v>70531925</v>
      </c>
      <c r="C526" s="42" t="s">
        <v>621</v>
      </c>
      <c r="D526" s="43">
        <v>4177632</v>
      </c>
      <c r="E526" s="43">
        <v>5489438</v>
      </c>
      <c r="F526" s="43">
        <v>4177632</v>
      </c>
      <c r="G526" s="43">
        <v>4121215</v>
      </c>
      <c r="H526" s="44">
        <f t="shared" si="8"/>
        <v>-0.24924646202398132</v>
      </c>
    </row>
    <row r="527" spans="1:8" ht="12.75">
      <c r="A527" s="42" t="s">
        <v>769</v>
      </c>
      <c r="B527" s="42">
        <v>70610008</v>
      </c>
      <c r="C527" s="42" t="s">
        <v>623</v>
      </c>
      <c r="D527" s="43">
        <v>3869847585</v>
      </c>
      <c r="E527" s="43">
        <v>3869847585</v>
      </c>
      <c r="F527" s="43">
        <v>4048324258</v>
      </c>
      <c r="G527" s="43">
        <v>3851193043</v>
      </c>
      <c r="H527" s="44">
        <f t="shared" si="8"/>
        <v>-0.004820484939072865</v>
      </c>
    </row>
    <row r="528" spans="1:8" ht="12.75">
      <c r="A528" s="42" t="s">
        <v>769</v>
      </c>
      <c r="B528" s="42">
        <v>70610012</v>
      </c>
      <c r="C528" s="42" t="s">
        <v>625</v>
      </c>
      <c r="D528" s="43">
        <v>140113160</v>
      </c>
      <c r="E528" s="43">
        <v>133119160</v>
      </c>
      <c r="F528" s="43">
        <v>135019170</v>
      </c>
      <c r="G528" s="43">
        <v>135019170</v>
      </c>
      <c r="H528" s="44">
        <f t="shared" si="8"/>
        <v>0.014273001722667121</v>
      </c>
    </row>
    <row r="529" spans="1:8" ht="12.75">
      <c r="A529" s="42" t="s">
        <v>769</v>
      </c>
      <c r="B529" s="42">
        <v>70610029</v>
      </c>
      <c r="C529" s="42" t="s">
        <v>626</v>
      </c>
      <c r="D529" s="43">
        <v>1373226</v>
      </c>
      <c r="E529" s="43">
        <v>1189083</v>
      </c>
      <c r="F529" s="43">
        <v>1189083</v>
      </c>
      <c r="G529" s="43">
        <v>1072134</v>
      </c>
      <c r="H529" s="44">
        <f t="shared" si="8"/>
        <v>-0.0983522596824612</v>
      </c>
    </row>
    <row r="530" spans="1:8" ht="12.75">
      <c r="A530" s="42" t="s">
        <v>769</v>
      </c>
      <c r="B530" s="42">
        <v>70610033</v>
      </c>
      <c r="C530" s="42" t="s">
        <v>628</v>
      </c>
      <c r="D530" s="45"/>
      <c r="E530" s="45"/>
      <c r="F530" s="45"/>
      <c r="G530" s="43">
        <v>1700000</v>
      </c>
      <c r="H530" s="44" t="e">
        <f t="shared" si="8"/>
        <v>#DIV/0!</v>
      </c>
    </row>
    <row r="531" spans="1:8" ht="12.75">
      <c r="A531" s="42" t="s">
        <v>769</v>
      </c>
      <c r="B531" s="42">
        <v>70619010</v>
      </c>
      <c r="C531" s="42" t="s">
        <v>630</v>
      </c>
      <c r="D531" s="43">
        <v>79751579</v>
      </c>
      <c r="E531" s="43">
        <v>74577272</v>
      </c>
      <c r="F531" s="43">
        <v>74577272</v>
      </c>
      <c r="G531" s="43">
        <v>74082992</v>
      </c>
      <c r="H531" s="44">
        <f t="shared" si="8"/>
        <v>-0.0066277565100530894</v>
      </c>
    </row>
    <row r="532" spans="1:8" ht="12.75">
      <c r="A532" s="42" t="s">
        <v>769</v>
      </c>
      <c r="B532" s="42">
        <v>70619200</v>
      </c>
      <c r="C532" s="42" t="s">
        <v>631</v>
      </c>
      <c r="D532" s="43">
        <v>657526</v>
      </c>
      <c r="E532" s="43">
        <v>589164</v>
      </c>
      <c r="F532" s="43">
        <v>925806</v>
      </c>
      <c r="G532" s="43">
        <v>894719</v>
      </c>
      <c r="H532" s="44">
        <f t="shared" si="8"/>
        <v>0.5186246953310114</v>
      </c>
    </row>
    <row r="533" spans="1:8" ht="12.75">
      <c r="A533" s="42" t="s">
        <v>769</v>
      </c>
      <c r="B533" s="42">
        <v>70619400</v>
      </c>
      <c r="C533" s="42" t="s">
        <v>632</v>
      </c>
      <c r="D533" s="43">
        <v>25290411</v>
      </c>
      <c r="E533" s="43">
        <v>25267854</v>
      </c>
      <c r="F533" s="43">
        <v>25267854</v>
      </c>
      <c r="G533" s="43">
        <v>25162278</v>
      </c>
      <c r="H533" s="44">
        <f t="shared" si="8"/>
        <v>-0.00417827331121986</v>
      </c>
    </row>
    <row r="534" spans="1:8" ht="12.75">
      <c r="A534" s="42" t="s">
        <v>769</v>
      </c>
      <c r="B534" s="42">
        <v>70619404</v>
      </c>
      <c r="C534" s="42" t="s">
        <v>633</v>
      </c>
      <c r="D534" s="43">
        <v>9294804</v>
      </c>
      <c r="E534" s="43">
        <v>13898927</v>
      </c>
      <c r="F534" s="43">
        <v>9294804</v>
      </c>
      <c r="G534" s="43">
        <v>9294804</v>
      </c>
      <c r="H534" s="44">
        <f t="shared" si="8"/>
        <v>-0.3312574416715765</v>
      </c>
    </row>
    <row r="535" spans="1:8" ht="12.75">
      <c r="A535" s="42" t="s">
        <v>769</v>
      </c>
      <c r="B535" s="42">
        <v>70619408</v>
      </c>
      <c r="C535" s="42" t="s">
        <v>634</v>
      </c>
      <c r="D535" s="43">
        <v>6900841</v>
      </c>
      <c r="E535" s="43">
        <v>8557811</v>
      </c>
      <c r="F535" s="43">
        <v>6900841</v>
      </c>
      <c r="G535" s="43">
        <v>6740746</v>
      </c>
      <c r="H535" s="44">
        <f t="shared" si="8"/>
        <v>-0.212328246090034</v>
      </c>
    </row>
    <row r="536" spans="1:8" ht="12.75">
      <c r="A536" s="42" t="s">
        <v>769</v>
      </c>
      <c r="B536" s="42">
        <v>70619411</v>
      </c>
      <c r="C536" s="42" t="s">
        <v>635</v>
      </c>
      <c r="D536" s="45"/>
      <c r="E536" s="43">
        <v>46904</v>
      </c>
      <c r="F536" s="43">
        <v>0</v>
      </c>
      <c r="G536" s="45"/>
      <c r="H536" s="44">
        <f t="shared" si="8"/>
        <v>-1</v>
      </c>
    </row>
    <row r="537" spans="1:8" ht="12.75">
      <c r="A537" s="42" t="s">
        <v>769</v>
      </c>
      <c r="B537" s="42">
        <v>70619412</v>
      </c>
      <c r="C537" s="42" t="s">
        <v>636</v>
      </c>
      <c r="D537" s="43">
        <v>15672375</v>
      </c>
      <c r="E537" s="43">
        <v>15857011</v>
      </c>
      <c r="F537" s="43">
        <v>15672375</v>
      </c>
      <c r="G537" s="43">
        <v>14918030</v>
      </c>
      <c r="H537" s="44">
        <f t="shared" si="8"/>
        <v>-0.05921551041365866</v>
      </c>
    </row>
    <row r="538" spans="1:8" ht="12.75">
      <c r="A538" s="42" t="s">
        <v>769</v>
      </c>
      <c r="B538" s="42">
        <v>70619600</v>
      </c>
      <c r="C538" s="42" t="s">
        <v>637</v>
      </c>
      <c r="D538" s="43">
        <v>721000</v>
      </c>
      <c r="E538" s="43">
        <v>1175888</v>
      </c>
      <c r="F538" s="43">
        <v>721000</v>
      </c>
      <c r="G538" s="43">
        <v>721000</v>
      </c>
      <c r="H538" s="44">
        <f t="shared" si="8"/>
        <v>-0.386846366320602</v>
      </c>
    </row>
    <row r="539" spans="1:8" ht="12.75">
      <c r="A539" s="42" t="s">
        <v>769</v>
      </c>
      <c r="B539" s="42">
        <v>70619604</v>
      </c>
      <c r="C539" s="42" t="s">
        <v>638</v>
      </c>
      <c r="D539" s="43">
        <v>1546270</v>
      </c>
      <c r="E539" s="43">
        <v>1519343</v>
      </c>
      <c r="F539" s="43">
        <v>1519343</v>
      </c>
      <c r="G539" s="43">
        <v>1488306</v>
      </c>
      <c r="H539" s="44">
        <f t="shared" si="8"/>
        <v>-0.020427908642090695</v>
      </c>
    </row>
    <row r="540" spans="1:8" ht="12.75">
      <c r="A540" s="42" t="s">
        <v>769</v>
      </c>
      <c r="B540" s="42">
        <v>70619611</v>
      </c>
      <c r="C540" s="42" t="s">
        <v>639</v>
      </c>
      <c r="D540" s="43">
        <v>2000000</v>
      </c>
      <c r="E540" s="43">
        <v>3579584</v>
      </c>
      <c r="F540" s="43">
        <v>2000000</v>
      </c>
      <c r="G540" s="43">
        <v>2000000</v>
      </c>
      <c r="H540" s="44">
        <f t="shared" si="8"/>
        <v>-0.4412758577533032</v>
      </c>
    </row>
    <row r="541" spans="1:8" ht="12.75">
      <c r="A541" s="42" t="s">
        <v>769</v>
      </c>
      <c r="B541" s="42">
        <v>70619612</v>
      </c>
      <c r="C541" s="42" t="s">
        <v>640</v>
      </c>
      <c r="D541" s="43">
        <v>1300000</v>
      </c>
      <c r="E541" s="43">
        <v>1300000</v>
      </c>
      <c r="F541" s="43">
        <v>1300000</v>
      </c>
      <c r="G541" s="43">
        <v>1300000</v>
      </c>
      <c r="H541" s="44">
        <f t="shared" si="8"/>
        <v>0</v>
      </c>
    </row>
    <row r="542" spans="1:8" ht="12.75">
      <c r="A542" s="42" t="s">
        <v>769</v>
      </c>
      <c r="B542" s="42">
        <v>70619614</v>
      </c>
      <c r="C542" s="42" t="s">
        <v>641</v>
      </c>
      <c r="D542" s="43">
        <v>200000</v>
      </c>
      <c r="E542" s="43">
        <v>146140</v>
      </c>
      <c r="F542" s="43">
        <v>146140</v>
      </c>
      <c r="G542" s="45"/>
      <c r="H542" s="44">
        <f t="shared" si="8"/>
        <v>-1</v>
      </c>
    </row>
    <row r="543" spans="1:8" ht="12.75">
      <c r="A543" s="42" t="s">
        <v>769</v>
      </c>
      <c r="B543" s="42">
        <v>70619619</v>
      </c>
      <c r="C543" s="42" t="s">
        <v>642</v>
      </c>
      <c r="D543" s="43">
        <v>1</v>
      </c>
      <c r="E543" s="43">
        <v>1</v>
      </c>
      <c r="F543" s="43">
        <v>1</v>
      </c>
      <c r="G543" s="43">
        <v>1</v>
      </c>
      <c r="H543" s="44">
        <f t="shared" si="8"/>
        <v>0</v>
      </c>
    </row>
    <row r="544" spans="1:8" ht="12.75">
      <c r="A544" s="42" t="s">
        <v>769</v>
      </c>
      <c r="B544" s="42">
        <v>70619621</v>
      </c>
      <c r="C544" s="42" t="s">
        <v>643</v>
      </c>
      <c r="D544" s="45"/>
      <c r="E544" s="43">
        <v>75395</v>
      </c>
      <c r="F544" s="43">
        <v>0</v>
      </c>
      <c r="G544" s="45"/>
      <c r="H544" s="44">
        <f t="shared" si="8"/>
        <v>-1</v>
      </c>
    </row>
    <row r="545" spans="1:8" ht="12.75">
      <c r="A545" s="42" t="s">
        <v>769</v>
      </c>
      <c r="B545" s="42">
        <v>70619626</v>
      </c>
      <c r="C545" s="42" t="s">
        <v>644</v>
      </c>
      <c r="D545" s="43">
        <v>1500000</v>
      </c>
      <c r="E545" s="43">
        <v>1500000</v>
      </c>
      <c r="F545" s="43">
        <v>1500000</v>
      </c>
      <c r="G545" s="43">
        <v>1500000</v>
      </c>
      <c r="H545" s="44">
        <f t="shared" si="8"/>
        <v>0</v>
      </c>
    </row>
    <row r="546" spans="1:8" ht="12.75">
      <c r="A546" s="42" t="s">
        <v>769</v>
      </c>
      <c r="B546" s="42">
        <v>70619634</v>
      </c>
      <c r="C546" s="42" t="s">
        <v>645</v>
      </c>
      <c r="D546" s="43">
        <v>0</v>
      </c>
      <c r="E546" s="43">
        <v>100000</v>
      </c>
      <c r="F546" s="43">
        <v>100000</v>
      </c>
      <c r="G546" s="43">
        <v>100000</v>
      </c>
      <c r="H546" s="44">
        <f t="shared" si="8"/>
        <v>0</v>
      </c>
    </row>
    <row r="547" spans="1:8" ht="12.75">
      <c r="A547" s="42" t="s">
        <v>769</v>
      </c>
      <c r="B547" s="42">
        <v>70619804</v>
      </c>
      <c r="C547" s="42" t="s">
        <v>646</v>
      </c>
      <c r="D547" s="43">
        <v>386227</v>
      </c>
      <c r="E547" s="43">
        <v>560571</v>
      </c>
      <c r="F547" s="43">
        <v>386227</v>
      </c>
      <c r="G547" s="43">
        <v>353227</v>
      </c>
      <c r="H547" s="44">
        <f t="shared" si="8"/>
        <v>-0.3698799973598349</v>
      </c>
    </row>
    <row r="548" spans="1:8" ht="12.75">
      <c r="A548" s="42" t="s">
        <v>763</v>
      </c>
      <c r="B548" s="42">
        <v>70660000</v>
      </c>
      <c r="C548" s="42" t="s">
        <v>987</v>
      </c>
      <c r="D548" s="43">
        <v>1933249</v>
      </c>
      <c r="E548" s="43">
        <v>1890529</v>
      </c>
      <c r="F548" s="43">
        <v>1890529</v>
      </c>
      <c r="G548" s="43">
        <v>1912958</v>
      </c>
      <c r="H548" s="44">
        <f t="shared" si="8"/>
        <v>0.011863875137593764</v>
      </c>
    </row>
    <row r="549" spans="1:8" ht="12.75">
      <c r="A549" s="42" t="s">
        <v>763</v>
      </c>
      <c r="B549" s="42">
        <v>70660005</v>
      </c>
      <c r="C549" s="42" t="s">
        <v>647</v>
      </c>
      <c r="D549" s="43">
        <v>91800</v>
      </c>
      <c r="E549" s="43">
        <v>91800</v>
      </c>
      <c r="F549" s="43">
        <v>91800</v>
      </c>
      <c r="G549" s="43">
        <v>82620</v>
      </c>
      <c r="H549" s="44">
        <f t="shared" si="8"/>
        <v>-0.1</v>
      </c>
    </row>
    <row r="550" spans="1:8" ht="12.75">
      <c r="A550" s="42" t="s">
        <v>763</v>
      </c>
      <c r="B550" s="42">
        <v>70660009</v>
      </c>
      <c r="C550" s="42" t="s">
        <v>648</v>
      </c>
      <c r="D550" s="43">
        <v>300000</v>
      </c>
      <c r="E550" s="43">
        <v>367500</v>
      </c>
      <c r="F550" s="43">
        <v>367500</v>
      </c>
      <c r="G550" s="43">
        <v>346245</v>
      </c>
      <c r="H550" s="44">
        <f t="shared" si="8"/>
        <v>-0.05783673469387755</v>
      </c>
    </row>
    <row r="551" spans="1:8" ht="12.75">
      <c r="A551" s="42" t="s">
        <v>763</v>
      </c>
      <c r="B551" s="42">
        <v>70660015</v>
      </c>
      <c r="C551" s="42" t="s">
        <v>649</v>
      </c>
      <c r="D551" s="43">
        <v>1250000</v>
      </c>
      <c r="E551" s="43">
        <v>1250000</v>
      </c>
      <c r="F551" s="43">
        <v>500000</v>
      </c>
      <c r="G551" s="43">
        <v>1250000</v>
      </c>
      <c r="H551" s="44">
        <f t="shared" si="8"/>
        <v>0</v>
      </c>
    </row>
    <row r="552" spans="1:8" ht="12.75">
      <c r="A552" s="42" t="s">
        <v>763</v>
      </c>
      <c r="B552" s="42">
        <v>70660016</v>
      </c>
      <c r="C552" s="42" t="s">
        <v>650</v>
      </c>
      <c r="D552" s="43">
        <v>1149561</v>
      </c>
      <c r="E552" s="43">
        <v>1149561</v>
      </c>
      <c r="F552" s="43">
        <v>1149561</v>
      </c>
      <c r="G552" s="43">
        <v>1075299</v>
      </c>
      <c r="H552" s="44">
        <f t="shared" si="8"/>
        <v>-0.06460031264108647</v>
      </c>
    </row>
    <row r="553" spans="1:8" ht="12.75">
      <c r="A553" s="42" t="s">
        <v>763</v>
      </c>
      <c r="B553" s="42">
        <v>70660019</v>
      </c>
      <c r="C553" s="42" t="s">
        <v>651</v>
      </c>
      <c r="D553" s="43">
        <v>750000</v>
      </c>
      <c r="E553" s="43">
        <v>750000</v>
      </c>
      <c r="F553" s="43">
        <v>1000000</v>
      </c>
      <c r="G553" s="45"/>
      <c r="H553" s="44">
        <f t="shared" si="8"/>
        <v>-1</v>
      </c>
    </row>
    <row r="554" spans="1:8" ht="12.75">
      <c r="A554" s="42" t="s">
        <v>763</v>
      </c>
      <c r="B554" s="42">
        <v>70660020</v>
      </c>
      <c r="C554" s="42" t="s">
        <v>652</v>
      </c>
      <c r="D554" s="43">
        <v>1000000</v>
      </c>
      <c r="E554" s="43">
        <v>497974</v>
      </c>
      <c r="F554" s="43">
        <v>424850</v>
      </c>
      <c r="G554" s="43">
        <v>750000</v>
      </c>
      <c r="H554" s="44">
        <f t="shared" si="8"/>
        <v>0.5061027282548888</v>
      </c>
    </row>
    <row r="555" spans="1:8" ht="12.75">
      <c r="A555" s="42" t="s">
        <v>763</v>
      </c>
      <c r="B555" s="42">
        <v>70660021</v>
      </c>
      <c r="C555" s="42" t="s">
        <v>653</v>
      </c>
      <c r="D555" s="43">
        <v>1000000</v>
      </c>
      <c r="E555" s="43">
        <v>1000000</v>
      </c>
      <c r="F555" s="43">
        <v>1000000</v>
      </c>
      <c r="G555" s="43">
        <v>935400</v>
      </c>
      <c r="H555" s="44">
        <f t="shared" si="8"/>
        <v>-0.0646</v>
      </c>
    </row>
    <row r="556" spans="1:8" ht="12.75">
      <c r="A556" s="42" t="s">
        <v>763</v>
      </c>
      <c r="B556" s="42">
        <v>70700065</v>
      </c>
      <c r="C556" s="42" t="s">
        <v>654</v>
      </c>
      <c r="D556" s="43">
        <v>87875218</v>
      </c>
      <c r="E556" s="43">
        <v>87860982</v>
      </c>
      <c r="F556" s="43">
        <v>84360982</v>
      </c>
      <c r="G556" s="43">
        <v>87837028</v>
      </c>
      <c r="H556" s="44">
        <f t="shared" si="8"/>
        <v>-0.00027263524097647805</v>
      </c>
    </row>
    <row r="557" spans="1:8" ht="12.75">
      <c r="A557" s="42" t="s">
        <v>763</v>
      </c>
      <c r="B557" s="42">
        <v>70770023</v>
      </c>
      <c r="C557" s="42" t="s">
        <v>655</v>
      </c>
      <c r="D557" s="43">
        <v>2500000</v>
      </c>
      <c r="E557" s="43">
        <v>1686584</v>
      </c>
      <c r="F557" s="43">
        <v>2500000</v>
      </c>
      <c r="G557" s="43">
        <v>1000000</v>
      </c>
      <c r="H557" s="44">
        <f t="shared" si="8"/>
        <v>-0.4070855646679916</v>
      </c>
    </row>
    <row r="558" spans="1:8" ht="12.75">
      <c r="A558" s="42" t="s">
        <v>799</v>
      </c>
      <c r="B558" s="42">
        <v>71000200</v>
      </c>
      <c r="C558" s="42" t="s">
        <v>799</v>
      </c>
      <c r="D558" s="43">
        <v>411898263</v>
      </c>
      <c r="E558" s="43">
        <v>379900504</v>
      </c>
      <c r="F558" s="43">
        <v>443217006</v>
      </c>
      <c r="G558" s="43">
        <v>418671908</v>
      </c>
      <c r="H558" s="44">
        <f t="shared" si="8"/>
        <v>0.10205673220165036</v>
      </c>
    </row>
    <row r="559" spans="1:8" ht="12.75">
      <c r="A559" s="42" t="s">
        <v>799</v>
      </c>
      <c r="B559" s="42">
        <v>71000500</v>
      </c>
      <c r="C559" s="42" t="s">
        <v>656</v>
      </c>
      <c r="D559" s="43">
        <v>0</v>
      </c>
      <c r="E559" s="43">
        <v>0</v>
      </c>
      <c r="F559" s="43">
        <v>3608220</v>
      </c>
      <c r="G559" s="45"/>
      <c r="H559" s="44" t="e">
        <f t="shared" si="8"/>
        <v>#DIV/0!</v>
      </c>
    </row>
    <row r="560" spans="1:8" ht="12.75">
      <c r="A560" s="42" t="s">
        <v>799</v>
      </c>
      <c r="B560" s="42">
        <v>71000700</v>
      </c>
      <c r="C560" s="42" t="s">
        <v>657</v>
      </c>
      <c r="D560" s="43">
        <v>0</v>
      </c>
      <c r="E560" s="43">
        <v>0</v>
      </c>
      <c r="F560" s="43">
        <v>165441</v>
      </c>
      <c r="G560" s="45"/>
      <c r="H560" s="44" t="e">
        <f t="shared" si="8"/>
        <v>#DIV/0!</v>
      </c>
    </row>
    <row r="561" spans="1:8" ht="12.75">
      <c r="A561" s="42" t="s">
        <v>796</v>
      </c>
      <c r="B561" s="42">
        <v>71003000</v>
      </c>
      <c r="C561" s="42" t="s">
        <v>658</v>
      </c>
      <c r="D561" s="43">
        <v>0</v>
      </c>
      <c r="E561" s="43">
        <v>171387321</v>
      </c>
      <c r="F561" s="43">
        <v>200279737</v>
      </c>
      <c r="G561" s="45"/>
      <c r="H561" s="44">
        <f t="shared" si="8"/>
        <v>-1</v>
      </c>
    </row>
    <row r="562" spans="1:8" ht="12.75">
      <c r="A562" s="42" t="s">
        <v>766</v>
      </c>
      <c r="B562" s="42">
        <v>71004000</v>
      </c>
      <c r="C562" s="42" t="s">
        <v>659</v>
      </c>
      <c r="D562" s="43">
        <v>0</v>
      </c>
      <c r="E562" s="43">
        <v>188150763</v>
      </c>
      <c r="F562" s="43">
        <v>219887747</v>
      </c>
      <c r="G562" s="45"/>
      <c r="H562" s="44">
        <f t="shared" si="8"/>
        <v>-1</v>
      </c>
    </row>
    <row r="563" spans="1:8" ht="12.75">
      <c r="A563" s="42" t="s">
        <v>796</v>
      </c>
      <c r="B563" s="42">
        <v>71090100</v>
      </c>
      <c r="C563" s="42" t="s">
        <v>660</v>
      </c>
      <c r="D563" s="43">
        <v>33008533</v>
      </c>
      <c r="E563" s="45"/>
      <c r="F563" s="43">
        <v>0</v>
      </c>
      <c r="G563" s="43">
        <v>33551357</v>
      </c>
      <c r="H563" s="44" t="e">
        <f t="shared" si="8"/>
        <v>#DIV/0!</v>
      </c>
    </row>
    <row r="564" spans="1:8" ht="12.75">
      <c r="A564" s="42" t="s">
        <v>796</v>
      </c>
      <c r="B564" s="42">
        <v>71100100</v>
      </c>
      <c r="C564" s="42" t="s">
        <v>661</v>
      </c>
      <c r="D564" s="43">
        <v>23218646</v>
      </c>
      <c r="E564" s="45"/>
      <c r="F564" s="43">
        <v>0</v>
      </c>
      <c r="G564" s="43">
        <v>23600475</v>
      </c>
      <c r="H564" s="44" t="e">
        <f t="shared" si="8"/>
        <v>#DIV/0!</v>
      </c>
    </row>
    <row r="565" spans="1:8" ht="12.75">
      <c r="A565" s="42" t="s">
        <v>796</v>
      </c>
      <c r="B565" s="42">
        <v>71120100</v>
      </c>
      <c r="C565" s="42" t="s">
        <v>662</v>
      </c>
      <c r="D565" s="43">
        <v>20749354</v>
      </c>
      <c r="E565" s="45"/>
      <c r="F565" s="43">
        <v>0</v>
      </c>
      <c r="G565" s="43">
        <v>21090576</v>
      </c>
      <c r="H565" s="44" t="e">
        <f t="shared" si="8"/>
        <v>#DIV/0!</v>
      </c>
    </row>
    <row r="566" spans="1:8" ht="12.75">
      <c r="A566" s="42" t="s">
        <v>796</v>
      </c>
      <c r="B566" s="42">
        <v>71130100</v>
      </c>
      <c r="C566" s="42" t="s">
        <v>663</v>
      </c>
      <c r="D566" s="43">
        <v>11999981</v>
      </c>
      <c r="E566" s="45"/>
      <c r="F566" s="43">
        <v>0</v>
      </c>
      <c r="G566" s="43">
        <v>12197320</v>
      </c>
      <c r="H566" s="44" t="e">
        <f t="shared" si="8"/>
        <v>#DIV/0!</v>
      </c>
    </row>
    <row r="567" spans="1:8" ht="12.75">
      <c r="A567" s="42" t="s">
        <v>796</v>
      </c>
      <c r="B567" s="42">
        <v>71140100</v>
      </c>
      <c r="C567" s="42" t="s">
        <v>664</v>
      </c>
      <c r="D567" s="43">
        <v>33250262</v>
      </c>
      <c r="E567" s="45"/>
      <c r="F567" s="43">
        <v>0</v>
      </c>
      <c r="G567" s="43">
        <v>33797061</v>
      </c>
      <c r="H567" s="44" t="e">
        <f t="shared" si="8"/>
        <v>#DIV/0!</v>
      </c>
    </row>
    <row r="568" spans="1:8" ht="12.75">
      <c r="A568" s="42" t="s">
        <v>796</v>
      </c>
      <c r="B568" s="42">
        <v>71150100</v>
      </c>
      <c r="C568" s="42" t="s">
        <v>665</v>
      </c>
      <c r="D568" s="43">
        <v>19388959</v>
      </c>
      <c r="E568" s="45"/>
      <c r="F568" s="43">
        <v>0</v>
      </c>
      <c r="G568" s="43">
        <v>19707809</v>
      </c>
      <c r="H568" s="44" t="e">
        <f t="shared" si="8"/>
        <v>#DIV/0!</v>
      </c>
    </row>
    <row r="569" spans="1:8" ht="12.75">
      <c r="A569" s="42" t="s">
        <v>796</v>
      </c>
      <c r="B569" s="42">
        <v>71160100</v>
      </c>
      <c r="C569" s="42" t="s">
        <v>666</v>
      </c>
      <c r="D569" s="43">
        <v>19760937</v>
      </c>
      <c r="E569" s="45"/>
      <c r="F569" s="43">
        <v>0</v>
      </c>
      <c r="G569" s="43">
        <v>20085905</v>
      </c>
      <c r="H569" s="44" t="e">
        <f t="shared" si="8"/>
        <v>#DIV/0!</v>
      </c>
    </row>
    <row r="570" spans="1:8" ht="12.75">
      <c r="A570" s="42" t="s">
        <v>796</v>
      </c>
      <c r="B570" s="42">
        <v>71170100</v>
      </c>
      <c r="C570" s="42" t="s">
        <v>667</v>
      </c>
      <c r="D570" s="43">
        <v>12692483</v>
      </c>
      <c r="E570" s="45"/>
      <c r="F570" s="43">
        <v>0</v>
      </c>
      <c r="G570" s="43">
        <v>12901210</v>
      </c>
      <c r="H570" s="44" t="e">
        <f t="shared" si="8"/>
        <v>#DIV/0!</v>
      </c>
    </row>
    <row r="571" spans="1:8" ht="12.75">
      <c r="A571" s="42" t="s">
        <v>796</v>
      </c>
      <c r="B571" s="42">
        <v>71180100</v>
      </c>
      <c r="C571" s="42" t="s">
        <v>668</v>
      </c>
      <c r="D571" s="43">
        <v>11753563</v>
      </c>
      <c r="E571" s="45"/>
      <c r="F571" s="43">
        <v>0</v>
      </c>
      <c r="G571" s="43">
        <v>11946850</v>
      </c>
      <c r="H571" s="44" t="e">
        <f t="shared" si="8"/>
        <v>#DIV/0!</v>
      </c>
    </row>
    <row r="572" spans="1:8" ht="12.75">
      <c r="A572" s="42" t="s">
        <v>766</v>
      </c>
      <c r="B572" s="42">
        <v>75020100</v>
      </c>
      <c r="C572" s="42" t="s">
        <v>669</v>
      </c>
      <c r="D572" s="43">
        <v>7834053</v>
      </c>
      <c r="E572" s="45"/>
      <c r="F572" s="43">
        <v>0</v>
      </c>
      <c r="G572" s="43">
        <v>7962884</v>
      </c>
      <c r="H572" s="44" t="e">
        <f t="shared" si="8"/>
        <v>#DIV/0!</v>
      </c>
    </row>
    <row r="573" spans="1:8" ht="12.75">
      <c r="A573" s="42" t="s">
        <v>766</v>
      </c>
      <c r="B573" s="42">
        <v>75030100</v>
      </c>
      <c r="C573" s="42" t="s">
        <v>670</v>
      </c>
      <c r="D573" s="43">
        <v>13505682</v>
      </c>
      <c r="E573" s="45"/>
      <c r="F573" s="43">
        <v>0</v>
      </c>
      <c r="G573" s="43">
        <v>13727782</v>
      </c>
      <c r="H573" s="44" t="e">
        <f t="shared" si="8"/>
        <v>#DIV/0!</v>
      </c>
    </row>
    <row r="574" spans="1:8" ht="12.75">
      <c r="A574" s="42" t="s">
        <v>766</v>
      </c>
      <c r="B574" s="42">
        <v>75040100</v>
      </c>
      <c r="C574" s="42" t="s">
        <v>671</v>
      </c>
      <c r="D574" s="43">
        <v>9660300</v>
      </c>
      <c r="E574" s="45"/>
      <c r="F574" s="43">
        <v>0</v>
      </c>
      <c r="G574" s="43">
        <v>9819163</v>
      </c>
      <c r="H574" s="44" t="e">
        <f t="shared" si="8"/>
        <v>#DIV/0!</v>
      </c>
    </row>
    <row r="575" spans="1:8" ht="12.75">
      <c r="A575" s="42" t="s">
        <v>766</v>
      </c>
      <c r="B575" s="42">
        <v>75050100</v>
      </c>
      <c r="C575" s="42" t="s">
        <v>672</v>
      </c>
      <c r="D575" s="43">
        <v>7699155</v>
      </c>
      <c r="E575" s="45"/>
      <c r="F575" s="43">
        <v>0</v>
      </c>
      <c r="G575" s="43">
        <v>7825767</v>
      </c>
      <c r="H575" s="44" t="e">
        <f t="shared" si="8"/>
        <v>#DIV/0!</v>
      </c>
    </row>
    <row r="576" spans="1:8" ht="12.75">
      <c r="A576" s="42" t="s">
        <v>766</v>
      </c>
      <c r="B576" s="42">
        <v>75060100</v>
      </c>
      <c r="C576" s="42" t="s">
        <v>673</v>
      </c>
      <c r="D576" s="43">
        <v>15655462</v>
      </c>
      <c r="E576" s="45"/>
      <c r="F576" s="43">
        <v>0</v>
      </c>
      <c r="G576" s="43">
        <v>15912915</v>
      </c>
      <c r="H576" s="44" t="e">
        <f t="shared" si="8"/>
        <v>#DIV/0!</v>
      </c>
    </row>
    <row r="577" spans="1:8" ht="12.75">
      <c r="A577" s="42" t="s">
        <v>766</v>
      </c>
      <c r="B577" s="42">
        <v>75070100</v>
      </c>
      <c r="C577" s="42" t="s">
        <v>674</v>
      </c>
      <c r="D577" s="43">
        <v>11724917</v>
      </c>
      <c r="E577" s="45"/>
      <c r="F577" s="43">
        <v>0</v>
      </c>
      <c r="G577" s="43">
        <v>11917733</v>
      </c>
      <c r="H577" s="44" t="e">
        <f t="shared" si="8"/>
        <v>#DIV/0!</v>
      </c>
    </row>
    <row r="578" spans="1:8" ht="12.75">
      <c r="A578" s="42" t="s">
        <v>766</v>
      </c>
      <c r="B578" s="42">
        <v>75080100</v>
      </c>
      <c r="C578" s="42" t="s">
        <v>675</v>
      </c>
      <c r="D578" s="43">
        <v>16986829</v>
      </c>
      <c r="E578" s="45"/>
      <c r="F578" s="43">
        <v>0</v>
      </c>
      <c r="G578" s="43">
        <v>17266176</v>
      </c>
      <c r="H578" s="44" t="e">
        <f t="shared" si="8"/>
        <v>#DIV/0!</v>
      </c>
    </row>
    <row r="579" spans="1:8" ht="12.75">
      <c r="A579" s="42" t="s">
        <v>766</v>
      </c>
      <c r="B579" s="42">
        <v>75090100</v>
      </c>
      <c r="C579" s="42" t="s">
        <v>676</v>
      </c>
      <c r="D579" s="43">
        <v>10715906</v>
      </c>
      <c r="E579" s="45"/>
      <c r="F579" s="43">
        <v>0</v>
      </c>
      <c r="G579" s="43">
        <v>10892129</v>
      </c>
      <c r="H579" s="44" t="e">
        <f aca="true" t="shared" si="9" ref="H579:H642">+(G579-E579)/E579</f>
        <v>#DIV/0!</v>
      </c>
    </row>
    <row r="580" spans="1:8" ht="12.75">
      <c r="A580" s="42" t="s">
        <v>766</v>
      </c>
      <c r="B580" s="42">
        <v>75100100</v>
      </c>
      <c r="C580" s="42" t="s">
        <v>677</v>
      </c>
      <c r="D580" s="43">
        <v>16000413</v>
      </c>
      <c r="E580" s="45"/>
      <c r="F580" s="43">
        <v>0</v>
      </c>
      <c r="G580" s="43">
        <v>16263539</v>
      </c>
      <c r="H580" s="44" t="e">
        <f t="shared" si="9"/>
        <v>#DIV/0!</v>
      </c>
    </row>
    <row r="581" spans="1:8" ht="12.75">
      <c r="A581" s="42" t="s">
        <v>766</v>
      </c>
      <c r="B581" s="42">
        <v>75110100</v>
      </c>
      <c r="C581" s="42" t="s">
        <v>678</v>
      </c>
      <c r="D581" s="43">
        <v>17201414</v>
      </c>
      <c r="E581" s="45"/>
      <c r="F581" s="43">
        <v>0</v>
      </c>
      <c r="G581" s="43">
        <v>17484290</v>
      </c>
      <c r="H581" s="44" t="e">
        <f t="shared" si="9"/>
        <v>#DIV/0!</v>
      </c>
    </row>
    <row r="582" spans="1:8" ht="12.75">
      <c r="A582" s="42" t="s">
        <v>766</v>
      </c>
      <c r="B582" s="42">
        <v>75120100</v>
      </c>
      <c r="C582" s="42" t="s">
        <v>679</v>
      </c>
      <c r="D582" s="43">
        <v>12719679</v>
      </c>
      <c r="E582" s="45"/>
      <c r="F582" s="43">
        <v>0</v>
      </c>
      <c r="G582" s="43">
        <v>12928853</v>
      </c>
      <c r="H582" s="44" t="e">
        <f t="shared" si="9"/>
        <v>#DIV/0!</v>
      </c>
    </row>
    <row r="583" spans="1:8" ht="12.75">
      <c r="A583" s="42" t="s">
        <v>766</v>
      </c>
      <c r="B583" s="42">
        <v>75140100</v>
      </c>
      <c r="C583" s="42" t="s">
        <v>680</v>
      </c>
      <c r="D583" s="43">
        <v>20619201</v>
      </c>
      <c r="E583" s="45"/>
      <c r="F583" s="43">
        <v>0</v>
      </c>
      <c r="G583" s="43">
        <v>20958283</v>
      </c>
      <c r="H583" s="44" t="e">
        <f t="shared" si="9"/>
        <v>#DIV/0!</v>
      </c>
    </row>
    <row r="584" spans="1:8" ht="12.75">
      <c r="A584" s="42" t="s">
        <v>766</v>
      </c>
      <c r="B584" s="42">
        <v>75150100</v>
      </c>
      <c r="C584" s="42" t="s">
        <v>681</v>
      </c>
      <c r="D584" s="43">
        <v>9493865</v>
      </c>
      <c r="E584" s="45"/>
      <c r="F584" s="43">
        <v>0</v>
      </c>
      <c r="G584" s="43">
        <v>9649991</v>
      </c>
      <c r="H584" s="44" t="e">
        <f t="shared" si="9"/>
        <v>#DIV/0!</v>
      </c>
    </row>
    <row r="585" spans="1:8" ht="12.75">
      <c r="A585" s="42" t="s">
        <v>766</v>
      </c>
      <c r="B585" s="42">
        <v>75150121</v>
      </c>
      <c r="C585" s="42" t="s">
        <v>682</v>
      </c>
      <c r="D585" s="43">
        <v>529843</v>
      </c>
      <c r="E585" s="43">
        <v>529843</v>
      </c>
      <c r="F585" s="43">
        <v>529843</v>
      </c>
      <c r="G585" s="43">
        <v>529843</v>
      </c>
      <c r="H585" s="44">
        <f t="shared" si="9"/>
        <v>0</v>
      </c>
    </row>
    <row r="586" spans="1:8" ht="12.75">
      <c r="A586" s="42" t="s">
        <v>766</v>
      </c>
      <c r="B586" s="42">
        <v>75160100</v>
      </c>
      <c r="C586" s="42" t="s">
        <v>683</v>
      </c>
      <c r="D586" s="43">
        <v>16763954</v>
      </c>
      <c r="E586" s="45"/>
      <c r="F586" s="43">
        <v>0</v>
      </c>
      <c r="G586" s="43">
        <v>17039636</v>
      </c>
      <c r="H586" s="44" t="e">
        <f t="shared" si="9"/>
        <v>#DIV/0!</v>
      </c>
    </row>
    <row r="587" spans="1:8" ht="12.75">
      <c r="A587" s="42" t="s">
        <v>766</v>
      </c>
      <c r="B587" s="42">
        <v>75180100</v>
      </c>
      <c r="C587" s="42" t="s">
        <v>684</v>
      </c>
      <c r="D587" s="43">
        <v>17431475</v>
      </c>
      <c r="E587" s="45"/>
      <c r="F587" s="43">
        <v>0</v>
      </c>
      <c r="G587" s="43">
        <v>17718135</v>
      </c>
      <c r="H587" s="44" t="e">
        <f t="shared" si="9"/>
        <v>#DIV/0!</v>
      </c>
    </row>
    <row r="588" spans="1:8" ht="12.75">
      <c r="A588" s="42" t="s">
        <v>763</v>
      </c>
      <c r="B588" s="42">
        <v>75200424</v>
      </c>
      <c r="C588" s="42" t="s">
        <v>685</v>
      </c>
      <c r="D588" s="43">
        <v>5494616</v>
      </c>
      <c r="E588" s="43">
        <v>5494616</v>
      </c>
      <c r="F588" s="43">
        <v>5494616</v>
      </c>
      <c r="G588" s="43">
        <v>5494616</v>
      </c>
      <c r="H588" s="44">
        <f t="shared" si="9"/>
        <v>0</v>
      </c>
    </row>
    <row r="589" spans="1:8" ht="12.75">
      <c r="A589" s="42" t="s">
        <v>781</v>
      </c>
      <c r="B589" s="42">
        <v>80000000</v>
      </c>
      <c r="C589" s="42" t="s">
        <v>781</v>
      </c>
      <c r="D589" s="43">
        <v>1988884</v>
      </c>
      <c r="E589" s="43">
        <v>1946507</v>
      </c>
      <c r="F589" s="43">
        <v>2086019</v>
      </c>
      <c r="G589" s="43">
        <v>1880688</v>
      </c>
      <c r="H589" s="44">
        <f t="shared" si="9"/>
        <v>-0.033813903571885434</v>
      </c>
    </row>
    <row r="590" spans="1:8" ht="12.75">
      <c r="A590" s="42" t="s">
        <v>781</v>
      </c>
      <c r="B590" s="42">
        <v>80000036</v>
      </c>
      <c r="C590" s="42" t="s">
        <v>686</v>
      </c>
      <c r="D590" s="45"/>
      <c r="E590" s="43">
        <v>3569361</v>
      </c>
      <c r="F590" s="43">
        <v>0</v>
      </c>
      <c r="G590" s="45"/>
      <c r="H590" s="44">
        <f t="shared" si="9"/>
        <v>-1</v>
      </c>
    </row>
    <row r="591" spans="1:8" ht="12.75">
      <c r="A591" s="42" t="s">
        <v>781</v>
      </c>
      <c r="B591" s="42">
        <v>80000038</v>
      </c>
      <c r="C591" s="42" t="s">
        <v>687</v>
      </c>
      <c r="D591" s="43">
        <v>348491</v>
      </c>
      <c r="E591" s="43">
        <v>194245</v>
      </c>
      <c r="F591" s="43">
        <v>194245</v>
      </c>
      <c r="G591" s="43">
        <v>194245</v>
      </c>
      <c r="H591" s="44">
        <f t="shared" si="9"/>
        <v>0</v>
      </c>
    </row>
    <row r="592" spans="1:8" ht="12.75">
      <c r="A592" s="42" t="s">
        <v>781</v>
      </c>
      <c r="B592" s="42">
        <v>80000040</v>
      </c>
      <c r="C592" s="42" t="s">
        <v>689</v>
      </c>
      <c r="D592" s="43">
        <v>10000000</v>
      </c>
      <c r="E592" s="43">
        <v>10000000</v>
      </c>
      <c r="F592" s="43">
        <v>5000000</v>
      </c>
      <c r="G592" s="43">
        <v>5000000</v>
      </c>
      <c r="H592" s="44">
        <f t="shared" si="9"/>
        <v>-0.5</v>
      </c>
    </row>
    <row r="593" spans="1:8" ht="12.75">
      <c r="A593" s="42" t="s">
        <v>781</v>
      </c>
      <c r="B593" s="42">
        <v>80000105</v>
      </c>
      <c r="C593" s="42" t="s">
        <v>994</v>
      </c>
      <c r="D593" s="43">
        <v>7880997</v>
      </c>
      <c r="E593" s="43">
        <v>7758763</v>
      </c>
      <c r="F593" s="43">
        <v>7476577</v>
      </c>
      <c r="G593" s="43">
        <v>7022773</v>
      </c>
      <c r="H593" s="44">
        <f t="shared" si="9"/>
        <v>-0.09485919340492809</v>
      </c>
    </row>
    <row r="594" spans="1:8" ht="12.75">
      <c r="A594" s="42" t="s">
        <v>781</v>
      </c>
      <c r="B594" s="42">
        <v>80000106</v>
      </c>
      <c r="C594" s="42" t="s">
        <v>690</v>
      </c>
      <c r="D594" s="43">
        <v>13809040</v>
      </c>
      <c r="E594" s="43">
        <v>13722752</v>
      </c>
      <c r="F594" s="43">
        <v>13637924</v>
      </c>
      <c r="G594" s="43">
        <v>13164644</v>
      </c>
      <c r="H594" s="44">
        <f t="shared" si="9"/>
        <v>-0.04067026788795717</v>
      </c>
    </row>
    <row r="595" spans="1:8" ht="12.75">
      <c r="A595" s="42" t="s">
        <v>781</v>
      </c>
      <c r="B595" s="42">
        <v>80000110</v>
      </c>
      <c r="C595" s="42" t="s">
        <v>996</v>
      </c>
      <c r="D595" s="43">
        <v>2123066</v>
      </c>
      <c r="E595" s="43">
        <v>1998953</v>
      </c>
      <c r="F595" s="43">
        <v>1993569</v>
      </c>
      <c r="G595" s="43">
        <v>1991372</v>
      </c>
      <c r="H595" s="44">
        <f t="shared" si="9"/>
        <v>-0.0037924853660891477</v>
      </c>
    </row>
    <row r="596" spans="1:8" ht="12.75">
      <c r="A596" s="42" t="s">
        <v>781</v>
      </c>
      <c r="B596" s="42">
        <v>80000122</v>
      </c>
      <c r="C596" s="42" t="s">
        <v>691</v>
      </c>
      <c r="D596" s="43">
        <v>1700000</v>
      </c>
      <c r="E596" s="43">
        <v>1700000</v>
      </c>
      <c r="F596" s="43">
        <v>3600000</v>
      </c>
      <c r="G596" s="43">
        <v>2060000</v>
      </c>
      <c r="H596" s="44">
        <f t="shared" si="9"/>
        <v>0.21176470588235294</v>
      </c>
    </row>
    <row r="597" spans="1:8" ht="12.75">
      <c r="A597" s="42" t="s">
        <v>781</v>
      </c>
      <c r="B597" s="42">
        <v>80000125</v>
      </c>
      <c r="C597" s="42" t="s">
        <v>998</v>
      </c>
      <c r="D597" s="43">
        <v>3983913</v>
      </c>
      <c r="E597" s="43">
        <v>3753230</v>
      </c>
      <c r="F597" s="43">
        <v>3833658</v>
      </c>
      <c r="G597" s="43">
        <v>3641391</v>
      </c>
      <c r="H597" s="44">
        <f t="shared" si="9"/>
        <v>-0.029798067264729312</v>
      </c>
    </row>
    <row r="598" spans="1:8" ht="12.75">
      <c r="A598" s="42" t="s">
        <v>781</v>
      </c>
      <c r="B598" s="42">
        <v>80000202</v>
      </c>
      <c r="C598" s="42" t="s">
        <v>692</v>
      </c>
      <c r="D598" s="43">
        <v>102240</v>
      </c>
      <c r="E598" s="43">
        <v>102240</v>
      </c>
      <c r="F598" s="43">
        <v>86900</v>
      </c>
      <c r="G598" s="43">
        <v>102240</v>
      </c>
      <c r="H598" s="44">
        <f t="shared" si="9"/>
        <v>0</v>
      </c>
    </row>
    <row r="599" spans="1:8" ht="12.75">
      <c r="A599" s="42" t="s">
        <v>781</v>
      </c>
      <c r="B599" s="42">
        <v>80001700</v>
      </c>
      <c r="C599" s="42" t="s">
        <v>693</v>
      </c>
      <c r="D599" s="43">
        <v>21098510</v>
      </c>
      <c r="E599" s="43">
        <v>20086396</v>
      </c>
      <c r="F599" s="43">
        <v>19708326</v>
      </c>
      <c r="G599" s="43">
        <v>19683851</v>
      </c>
      <c r="H599" s="44">
        <f t="shared" si="9"/>
        <v>-0.020040678277974806</v>
      </c>
    </row>
    <row r="600" spans="1:8" ht="12.75">
      <c r="A600" s="42" t="s">
        <v>781</v>
      </c>
      <c r="B600" s="42">
        <v>81000000</v>
      </c>
      <c r="C600" s="42" t="s">
        <v>694</v>
      </c>
      <c r="D600" s="43">
        <v>236186152</v>
      </c>
      <c r="E600" s="43">
        <v>231999095</v>
      </c>
      <c r="F600" s="43">
        <v>234763845</v>
      </c>
      <c r="G600" s="43">
        <v>227233684</v>
      </c>
      <c r="H600" s="44">
        <f t="shared" si="9"/>
        <v>-0.020540644781394515</v>
      </c>
    </row>
    <row r="601" spans="1:8" ht="12.75">
      <c r="A601" s="42" t="s">
        <v>781</v>
      </c>
      <c r="B601" s="42">
        <v>81000006</v>
      </c>
      <c r="C601" s="42" t="s">
        <v>695</v>
      </c>
      <c r="D601" s="43">
        <v>19000000</v>
      </c>
      <c r="E601" s="43">
        <v>19844501</v>
      </c>
      <c r="F601" s="43">
        <v>30000000</v>
      </c>
      <c r="G601" s="43">
        <v>27500000</v>
      </c>
      <c r="H601" s="44">
        <f t="shared" si="9"/>
        <v>0.38577432609668544</v>
      </c>
    </row>
    <row r="602" spans="1:8" ht="12.75">
      <c r="A602" s="42" t="s">
        <v>781</v>
      </c>
      <c r="B602" s="42">
        <v>81000011</v>
      </c>
      <c r="C602" s="42" t="s">
        <v>696</v>
      </c>
      <c r="D602" s="43">
        <v>3000000</v>
      </c>
      <c r="E602" s="43">
        <v>3000000</v>
      </c>
      <c r="F602" s="43">
        <v>3100000</v>
      </c>
      <c r="G602" s="43">
        <v>3100000</v>
      </c>
      <c r="H602" s="44">
        <f t="shared" si="9"/>
        <v>0.03333333333333333</v>
      </c>
    </row>
    <row r="603" spans="1:8" ht="12.75">
      <c r="A603" s="42" t="s">
        <v>781</v>
      </c>
      <c r="B603" s="42">
        <v>81000012</v>
      </c>
      <c r="C603" s="42" t="s">
        <v>697</v>
      </c>
      <c r="D603" s="43">
        <v>550000</v>
      </c>
      <c r="E603" s="43">
        <v>550000</v>
      </c>
      <c r="F603" s="43">
        <v>1050000</v>
      </c>
      <c r="G603" s="43">
        <v>1050000</v>
      </c>
      <c r="H603" s="44">
        <f t="shared" si="9"/>
        <v>0.9090909090909091</v>
      </c>
    </row>
    <row r="604" spans="1:8" ht="12.75">
      <c r="A604" s="42" t="s">
        <v>781</v>
      </c>
      <c r="B604" s="42">
        <v>81000020</v>
      </c>
      <c r="C604" s="42" t="s">
        <v>698</v>
      </c>
      <c r="D604" s="43">
        <v>35000</v>
      </c>
      <c r="E604" s="43">
        <v>35000</v>
      </c>
      <c r="F604" s="43">
        <v>35000</v>
      </c>
      <c r="G604" s="43">
        <v>35000</v>
      </c>
      <c r="H604" s="44">
        <f t="shared" si="9"/>
        <v>0</v>
      </c>
    </row>
    <row r="605" spans="1:8" ht="12.75">
      <c r="A605" s="42" t="s">
        <v>781</v>
      </c>
      <c r="B605" s="42">
        <v>81000101</v>
      </c>
      <c r="C605" s="42" t="s">
        <v>699</v>
      </c>
      <c r="D605" s="43">
        <v>331200</v>
      </c>
      <c r="E605" s="43">
        <v>331200</v>
      </c>
      <c r="F605" s="43">
        <v>331200</v>
      </c>
      <c r="G605" s="43">
        <v>331200</v>
      </c>
      <c r="H605" s="44">
        <f t="shared" si="9"/>
        <v>0</v>
      </c>
    </row>
    <row r="606" spans="1:8" ht="12.75">
      <c r="A606" s="42" t="s">
        <v>781</v>
      </c>
      <c r="B606" s="42">
        <v>81000111</v>
      </c>
      <c r="C606" s="42" t="s">
        <v>700</v>
      </c>
      <c r="D606" s="43">
        <v>6500000</v>
      </c>
      <c r="E606" s="43">
        <v>4500000</v>
      </c>
      <c r="F606" s="43">
        <v>4500000</v>
      </c>
      <c r="G606" s="43">
        <v>6500000</v>
      </c>
      <c r="H606" s="44">
        <f t="shared" si="9"/>
        <v>0.4444444444444444</v>
      </c>
    </row>
    <row r="607" spans="1:8" ht="12.75">
      <c r="A607" s="42" t="s">
        <v>781</v>
      </c>
      <c r="B607" s="42">
        <v>81000515</v>
      </c>
      <c r="C607" s="42" t="s">
        <v>701</v>
      </c>
      <c r="D607" s="43">
        <v>0</v>
      </c>
      <c r="E607" s="43">
        <v>0</v>
      </c>
      <c r="F607" s="43">
        <v>3200000</v>
      </c>
      <c r="G607" s="43">
        <v>3200000</v>
      </c>
      <c r="H607" s="44" t="e">
        <f t="shared" si="9"/>
        <v>#DIV/0!</v>
      </c>
    </row>
    <row r="608" spans="1:8" ht="12.75">
      <c r="A608" s="42" t="s">
        <v>781</v>
      </c>
      <c r="B608" s="42">
        <v>82000200</v>
      </c>
      <c r="C608" s="42" t="s">
        <v>1002</v>
      </c>
      <c r="D608" s="43">
        <v>2883088</v>
      </c>
      <c r="E608" s="43">
        <v>2872639</v>
      </c>
      <c r="F608" s="43">
        <v>0</v>
      </c>
      <c r="G608" s="43">
        <v>2476780</v>
      </c>
      <c r="H608" s="44">
        <f t="shared" si="9"/>
        <v>-0.13780325338477964</v>
      </c>
    </row>
    <row r="609" spans="1:8" ht="12.75">
      <c r="A609" s="42" t="s">
        <v>781</v>
      </c>
      <c r="B609" s="42">
        <v>82000210</v>
      </c>
      <c r="C609" s="42" t="s">
        <v>702</v>
      </c>
      <c r="D609" s="43">
        <v>0</v>
      </c>
      <c r="E609" s="43">
        <v>0</v>
      </c>
      <c r="F609" s="43">
        <v>3100000</v>
      </c>
      <c r="G609" s="45"/>
      <c r="H609" s="44" t="e">
        <f t="shared" si="9"/>
        <v>#DIV/0!</v>
      </c>
    </row>
    <row r="610" spans="1:8" ht="12.75">
      <c r="A610" s="42" t="s">
        <v>781</v>
      </c>
      <c r="B610" s="42">
        <v>82000222</v>
      </c>
      <c r="C610" s="42" t="s">
        <v>703</v>
      </c>
      <c r="D610" s="43">
        <v>900000</v>
      </c>
      <c r="E610" s="43">
        <v>900000</v>
      </c>
      <c r="F610" s="43">
        <v>900000</v>
      </c>
      <c r="G610" s="43">
        <v>450000</v>
      </c>
      <c r="H610" s="44">
        <f t="shared" si="9"/>
        <v>-0.5</v>
      </c>
    </row>
    <row r="611" spans="1:8" ht="12.75">
      <c r="A611" s="42" t="s">
        <v>781</v>
      </c>
      <c r="B611" s="42">
        <v>83111000</v>
      </c>
      <c r="C611" s="42" t="s">
        <v>704</v>
      </c>
      <c r="D611" s="43">
        <v>1913530</v>
      </c>
      <c r="E611" s="43">
        <v>1830888</v>
      </c>
      <c r="F611" s="43">
        <v>4922018</v>
      </c>
      <c r="G611" s="43">
        <v>4922018</v>
      </c>
      <c r="H611" s="44">
        <f t="shared" si="9"/>
        <v>1.6883228247713677</v>
      </c>
    </row>
    <row r="612" spans="1:8" ht="12.75">
      <c r="A612" s="42" t="s">
        <v>781</v>
      </c>
      <c r="B612" s="42">
        <v>83151000</v>
      </c>
      <c r="C612" s="42" t="s">
        <v>705</v>
      </c>
      <c r="D612" s="43">
        <v>4930555</v>
      </c>
      <c r="E612" s="43">
        <v>4292100</v>
      </c>
      <c r="F612" s="43">
        <v>0</v>
      </c>
      <c r="G612" s="45"/>
      <c r="H612" s="44">
        <f t="shared" si="9"/>
        <v>-1</v>
      </c>
    </row>
    <row r="613" spans="1:8" ht="12.75">
      <c r="A613" s="42" t="s">
        <v>781</v>
      </c>
      <c r="B613" s="42">
        <v>83151020</v>
      </c>
      <c r="C613" s="42" t="s">
        <v>706</v>
      </c>
      <c r="D613" s="43">
        <v>2478869</v>
      </c>
      <c r="E613" s="43">
        <v>2524281</v>
      </c>
      <c r="F613" s="43">
        <v>4000000</v>
      </c>
      <c r="G613" s="43">
        <v>2524281</v>
      </c>
      <c r="H613" s="44">
        <f t="shared" si="9"/>
        <v>0</v>
      </c>
    </row>
    <row r="614" spans="1:8" ht="12.75">
      <c r="A614" s="42" t="s">
        <v>781</v>
      </c>
      <c r="B614" s="42">
        <v>83151025</v>
      </c>
      <c r="C614" s="42" t="s">
        <v>707</v>
      </c>
      <c r="D614" s="43">
        <v>130000</v>
      </c>
      <c r="E614" s="43">
        <v>130000</v>
      </c>
      <c r="F614" s="43">
        <v>130000</v>
      </c>
      <c r="G614" s="43">
        <v>90182</v>
      </c>
      <c r="H614" s="44">
        <f t="shared" si="9"/>
        <v>-0.3062923076923077</v>
      </c>
    </row>
    <row r="615" spans="1:8" ht="12.75">
      <c r="A615" s="42" t="s">
        <v>781</v>
      </c>
      <c r="B615" s="42">
        <v>83240000</v>
      </c>
      <c r="C615" s="42" t="s">
        <v>708</v>
      </c>
      <c r="D615" s="43">
        <v>14394926</v>
      </c>
      <c r="E615" s="43">
        <v>14358967</v>
      </c>
      <c r="F615" s="43">
        <v>14411169</v>
      </c>
      <c r="G615" s="43">
        <v>13111169</v>
      </c>
      <c r="H615" s="44">
        <f t="shared" si="9"/>
        <v>-0.08690026239352733</v>
      </c>
    </row>
    <row r="616" spans="1:8" ht="12.75">
      <c r="A616" s="42" t="s">
        <v>781</v>
      </c>
      <c r="B616" s="42">
        <v>83240304</v>
      </c>
      <c r="C616" s="42" t="s">
        <v>709</v>
      </c>
      <c r="D616" s="43">
        <v>25000</v>
      </c>
      <c r="E616" s="43">
        <v>25000</v>
      </c>
      <c r="F616" s="43">
        <v>25000</v>
      </c>
      <c r="G616" s="43">
        <v>25000</v>
      </c>
      <c r="H616" s="44">
        <f t="shared" si="9"/>
        <v>0</v>
      </c>
    </row>
    <row r="617" spans="1:8" ht="12.75">
      <c r="A617" s="42" t="s">
        <v>782</v>
      </c>
      <c r="B617" s="42">
        <v>84000001</v>
      </c>
      <c r="C617" s="42" t="s">
        <v>710</v>
      </c>
      <c r="D617" s="43">
        <v>18032232</v>
      </c>
      <c r="E617" s="43">
        <v>14046516</v>
      </c>
      <c r="F617" s="43">
        <v>0</v>
      </c>
      <c r="G617" s="45"/>
      <c r="H617" s="44">
        <f t="shared" si="9"/>
        <v>-1</v>
      </c>
    </row>
    <row r="618" spans="1:8" ht="12.75">
      <c r="A618" s="42" t="s">
        <v>782</v>
      </c>
      <c r="B618" s="42">
        <v>84000011</v>
      </c>
      <c r="C618" s="42" t="s">
        <v>711</v>
      </c>
      <c r="D618" s="43">
        <v>819745</v>
      </c>
      <c r="E618" s="43">
        <v>819745</v>
      </c>
      <c r="F618" s="43">
        <v>0</v>
      </c>
      <c r="G618" s="45"/>
      <c r="H618" s="44">
        <f t="shared" si="9"/>
        <v>-1</v>
      </c>
    </row>
    <row r="619" spans="1:8" ht="12.75">
      <c r="A619" s="42" t="s">
        <v>782</v>
      </c>
      <c r="B619" s="42">
        <v>84000016</v>
      </c>
      <c r="C619" s="42" t="s">
        <v>712</v>
      </c>
      <c r="D619" s="43">
        <v>38015</v>
      </c>
      <c r="E619" s="43">
        <v>25858</v>
      </c>
      <c r="F619" s="43">
        <v>0</v>
      </c>
      <c r="G619" s="45"/>
      <c r="H619" s="44">
        <f t="shared" si="9"/>
        <v>-1</v>
      </c>
    </row>
    <row r="620" spans="1:8" ht="12.75">
      <c r="A620" s="42" t="s">
        <v>781</v>
      </c>
      <c r="B620" s="42">
        <v>84000100</v>
      </c>
      <c r="C620" s="42" t="s">
        <v>1008</v>
      </c>
      <c r="D620" s="43">
        <v>7613529</v>
      </c>
      <c r="E620" s="43">
        <v>7606503</v>
      </c>
      <c r="F620" s="43">
        <v>7606503</v>
      </c>
      <c r="G620" s="43">
        <v>7606504</v>
      </c>
      <c r="H620" s="44">
        <f t="shared" si="9"/>
        <v>1.3146645705654753E-07</v>
      </c>
    </row>
    <row r="621" spans="1:8" ht="12.75">
      <c r="A621" s="42" t="s">
        <v>781</v>
      </c>
      <c r="B621" s="42">
        <v>87000001</v>
      </c>
      <c r="C621" s="42" t="s">
        <v>1010</v>
      </c>
      <c r="D621" s="43">
        <v>9207659</v>
      </c>
      <c r="E621" s="43">
        <v>8343049</v>
      </c>
      <c r="F621" s="43">
        <v>8387431</v>
      </c>
      <c r="G621" s="43">
        <v>7763504</v>
      </c>
      <c r="H621" s="44">
        <f t="shared" si="9"/>
        <v>-0.06946441283036933</v>
      </c>
    </row>
    <row r="622" spans="1:8" ht="12.75">
      <c r="A622" s="42" t="s">
        <v>781</v>
      </c>
      <c r="B622" s="42">
        <v>87001140</v>
      </c>
      <c r="C622" s="42" t="s">
        <v>713</v>
      </c>
      <c r="D622" s="43">
        <v>1400000</v>
      </c>
      <c r="E622" s="43">
        <v>1400000</v>
      </c>
      <c r="F622" s="43">
        <v>1400000</v>
      </c>
      <c r="G622" s="43">
        <v>1400000</v>
      </c>
      <c r="H622" s="44">
        <f t="shared" si="9"/>
        <v>0</v>
      </c>
    </row>
    <row r="623" spans="1:8" ht="12.75">
      <c r="A623" s="42" t="s">
        <v>781</v>
      </c>
      <c r="B623" s="42">
        <v>87001150</v>
      </c>
      <c r="C623" s="42" t="s">
        <v>714</v>
      </c>
      <c r="D623" s="43">
        <v>3582564</v>
      </c>
      <c r="E623" s="43">
        <v>3350000</v>
      </c>
      <c r="F623" s="43">
        <v>3350000</v>
      </c>
      <c r="G623" s="43">
        <v>3350000</v>
      </c>
      <c r="H623" s="44">
        <f t="shared" si="9"/>
        <v>0</v>
      </c>
    </row>
    <row r="624" spans="1:8" ht="12.75">
      <c r="A624" s="42" t="s">
        <v>781</v>
      </c>
      <c r="B624" s="42">
        <v>87001160</v>
      </c>
      <c r="C624" s="42" t="s">
        <v>715</v>
      </c>
      <c r="D624" s="43">
        <v>1575900</v>
      </c>
      <c r="E624" s="43">
        <v>1325000</v>
      </c>
      <c r="F624" s="43">
        <v>1325000</v>
      </c>
      <c r="G624" s="43">
        <v>1275000</v>
      </c>
      <c r="H624" s="44">
        <f t="shared" si="9"/>
        <v>-0.03773584905660377</v>
      </c>
    </row>
    <row r="625" spans="1:8" ht="12.75">
      <c r="A625" s="42" t="s">
        <v>781</v>
      </c>
      <c r="B625" s="42">
        <v>88000001</v>
      </c>
      <c r="C625" s="42" t="s">
        <v>1012</v>
      </c>
      <c r="D625" s="43">
        <v>1479077</v>
      </c>
      <c r="E625" s="43">
        <v>1348589</v>
      </c>
      <c r="F625" s="43">
        <v>1343606</v>
      </c>
      <c r="G625" s="43">
        <v>1214379</v>
      </c>
      <c r="H625" s="44">
        <f t="shared" si="9"/>
        <v>-0.09951883042201887</v>
      </c>
    </row>
    <row r="626" spans="1:8" ht="12.75">
      <c r="A626" s="42" t="s">
        <v>781</v>
      </c>
      <c r="B626" s="42">
        <v>88000100</v>
      </c>
      <c r="C626" s="42" t="s">
        <v>716</v>
      </c>
      <c r="D626" s="43">
        <v>429791</v>
      </c>
      <c r="E626" s="43">
        <v>429791</v>
      </c>
      <c r="F626" s="43">
        <v>429268</v>
      </c>
      <c r="G626" s="43">
        <v>429268</v>
      </c>
      <c r="H626" s="44">
        <f t="shared" si="9"/>
        <v>-0.0012168705254414355</v>
      </c>
    </row>
    <row r="627" spans="1:8" ht="12.75">
      <c r="A627" s="42" t="s">
        <v>781</v>
      </c>
      <c r="B627" s="42">
        <v>88000200</v>
      </c>
      <c r="C627" s="42" t="s">
        <v>717</v>
      </c>
      <c r="D627" s="43">
        <v>357839</v>
      </c>
      <c r="E627" s="43">
        <v>282839</v>
      </c>
      <c r="F627" s="43">
        <v>280753</v>
      </c>
      <c r="G627" s="43">
        <v>280753</v>
      </c>
      <c r="H627" s="44">
        <f t="shared" si="9"/>
        <v>-0.007375220531821991</v>
      </c>
    </row>
    <row r="628" spans="1:8" ht="12.75">
      <c r="A628" s="42" t="s">
        <v>781</v>
      </c>
      <c r="B628" s="42">
        <v>89000001</v>
      </c>
      <c r="C628" s="42" t="s">
        <v>718</v>
      </c>
      <c r="D628" s="43">
        <v>521112630</v>
      </c>
      <c r="E628" s="43">
        <v>522626570</v>
      </c>
      <c r="F628" s="43">
        <v>512926029</v>
      </c>
      <c r="G628" s="43">
        <v>505239805</v>
      </c>
      <c r="H628" s="44">
        <f t="shared" si="9"/>
        <v>-0.033268046437057344</v>
      </c>
    </row>
    <row r="629" spans="1:8" ht="12.75">
      <c r="A629" s="42" t="s">
        <v>781</v>
      </c>
      <c r="B629" s="42">
        <v>89000010</v>
      </c>
      <c r="C629" s="42" t="s">
        <v>719</v>
      </c>
      <c r="D629" s="43">
        <v>2620247</v>
      </c>
      <c r="E629" s="43">
        <v>2423728</v>
      </c>
      <c r="F629" s="43">
        <v>2275758</v>
      </c>
      <c r="G629" s="43">
        <v>2253211</v>
      </c>
      <c r="H629" s="44">
        <f t="shared" si="9"/>
        <v>-0.0703531914472251</v>
      </c>
    </row>
    <row r="630" spans="1:8" ht="12.75">
      <c r="A630" s="42" t="s">
        <v>781</v>
      </c>
      <c r="B630" s="42">
        <v>89000011</v>
      </c>
      <c r="C630" s="42" t="s">
        <v>720</v>
      </c>
      <c r="D630" s="43">
        <v>2600000</v>
      </c>
      <c r="E630" s="43">
        <v>2600000</v>
      </c>
      <c r="F630" s="43">
        <v>2600000</v>
      </c>
      <c r="G630" s="43">
        <v>2600000</v>
      </c>
      <c r="H630" s="44">
        <f t="shared" si="9"/>
        <v>0</v>
      </c>
    </row>
    <row r="631" spans="1:8" ht="12.75">
      <c r="A631" s="42" t="s">
        <v>781</v>
      </c>
      <c r="B631" s="42">
        <v>89000045</v>
      </c>
      <c r="C631" s="42" t="s">
        <v>721</v>
      </c>
      <c r="D631" s="43">
        <v>3000000</v>
      </c>
      <c r="E631" s="43">
        <v>3000000</v>
      </c>
      <c r="F631" s="43">
        <v>3000000</v>
      </c>
      <c r="G631" s="43">
        <v>3000000</v>
      </c>
      <c r="H631" s="44">
        <f t="shared" si="9"/>
        <v>0</v>
      </c>
    </row>
    <row r="632" spans="1:8" ht="12.75">
      <c r="A632" s="42" t="s">
        <v>781</v>
      </c>
      <c r="B632" s="42">
        <v>89001100</v>
      </c>
      <c r="C632" s="42" t="s">
        <v>722</v>
      </c>
      <c r="D632" s="43">
        <v>594745</v>
      </c>
      <c r="E632" s="43">
        <v>550139</v>
      </c>
      <c r="F632" s="43">
        <v>550139</v>
      </c>
      <c r="G632" s="43">
        <v>550139</v>
      </c>
      <c r="H632" s="44">
        <f t="shared" si="9"/>
        <v>0</v>
      </c>
    </row>
    <row r="633" spans="1:8" ht="12.75">
      <c r="A633" s="42" t="s">
        <v>781</v>
      </c>
      <c r="B633" s="42">
        <v>89100000</v>
      </c>
      <c r="C633" s="42" t="s">
        <v>723</v>
      </c>
      <c r="D633" s="43">
        <v>70407014</v>
      </c>
      <c r="E633" s="43">
        <v>162427746</v>
      </c>
      <c r="F633" s="43">
        <v>0</v>
      </c>
      <c r="G633" s="45"/>
      <c r="H633" s="44">
        <f t="shared" si="9"/>
        <v>-1</v>
      </c>
    </row>
    <row r="634" spans="1:8" ht="12.75">
      <c r="A634" s="42" t="s">
        <v>781</v>
      </c>
      <c r="B634" s="42">
        <v>89100002</v>
      </c>
      <c r="C634" s="42" t="s">
        <v>724</v>
      </c>
      <c r="D634" s="43">
        <v>63900</v>
      </c>
      <c r="E634" s="43">
        <v>0</v>
      </c>
      <c r="F634" s="43">
        <v>0</v>
      </c>
      <c r="G634" s="45"/>
      <c r="H634" s="44" t="e">
        <f t="shared" si="9"/>
        <v>#DIV/0!</v>
      </c>
    </row>
    <row r="635" spans="1:8" ht="12.75">
      <c r="A635" s="42" t="s">
        <v>781</v>
      </c>
      <c r="B635" s="42">
        <v>89100003</v>
      </c>
      <c r="C635" s="42" t="s">
        <v>725</v>
      </c>
      <c r="D635" s="43">
        <v>2186871</v>
      </c>
      <c r="E635" s="43">
        <v>2002855</v>
      </c>
      <c r="F635" s="43">
        <v>1886112</v>
      </c>
      <c r="G635" s="43">
        <v>1886335</v>
      </c>
      <c r="H635" s="44">
        <f t="shared" si="9"/>
        <v>-0.05817695240044836</v>
      </c>
    </row>
    <row r="636" spans="1:8" ht="12.75">
      <c r="A636" s="42" t="s">
        <v>781</v>
      </c>
      <c r="B636" s="42">
        <v>89100010</v>
      </c>
      <c r="C636" s="42" t="s">
        <v>726</v>
      </c>
      <c r="D636" s="43">
        <v>2172244</v>
      </c>
      <c r="E636" s="43">
        <v>1989326</v>
      </c>
      <c r="F636" s="43">
        <v>0</v>
      </c>
      <c r="G636" s="45"/>
      <c r="H636" s="44">
        <f t="shared" si="9"/>
        <v>-1</v>
      </c>
    </row>
    <row r="637" spans="1:8" ht="12.75">
      <c r="A637" s="42" t="s">
        <v>794</v>
      </c>
      <c r="B637" s="42">
        <v>89100102</v>
      </c>
      <c r="C637" s="42" t="s">
        <v>1016</v>
      </c>
      <c r="D637" s="43">
        <v>66350440</v>
      </c>
      <c r="E637" s="43">
        <v>66350440</v>
      </c>
      <c r="F637" s="43">
        <v>65023431</v>
      </c>
      <c r="G637" s="43">
        <v>65023431</v>
      </c>
      <c r="H637" s="44">
        <f t="shared" si="9"/>
        <v>-0.02000000301429802</v>
      </c>
    </row>
    <row r="638" spans="1:8" ht="12.75">
      <c r="A638" s="42" t="s">
        <v>794</v>
      </c>
      <c r="B638" s="42">
        <v>89100105</v>
      </c>
      <c r="C638" s="42" t="s">
        <v>1018</v>
      </c>
      <c r="D638" s="43">
        <v>40135460</v>
      </c>
      <c r="E638" s="43">
        <v>41164574</v>
      </c>
      <c r="F638" s="43">
        <v>40341283</v>
      </c>
      <c r="G638" s="43">
        <v>40341283</v>
      </c>
      <c r="H638" s="44">
        <f t="shared" si="9"/>
        <v>-0.019999988339488222</v>
      </c>
    </row>
    <row r="639" spans="1:8" ht="12.75">
      <c r="A639" s="42" t="s">
        <v>794</v>
      </c>
      <c r="B639" s="42">
        <v>89100107</v>
      </c>
      <c r="C639" s="42" t="s">
        <v>1020</v>
      </c>
      <c r="D639" s="43">
        <v>60831296</v>
      </c>
      <c r="E639" s="43">
        <v>60831296</v>
      </c>
      <c r="F639" s="43">
        <v>59614670</v>
      </c>
      <c r="G639" s="43">
        <v>59614670</v>
      </c>
      <c r="H639" s="44">
        <f t="shared" si="9"/>
        <v>-0.020000001315112537</v>
      </c>
    </row>
    <row r="640" spans="1:8" ht="12.75">
      <c r="A640" s="42" t="s">
        <v>794</v>
      </c>
      <c r="B640" s="42">
        <v>89100108</v>
      </c>
      <c r="C640" s="42" t="s">
        <v>1022</v>
      </c>
      <c r="D640" s="43">
        <v>8878719</v>
      </c>
      <c r="E640" s="43">
        <v>8878719</v>
      </c>
      <c r="F640" s="43">
        <v>8701145</v>
      </c>
      <c r="G640" s="43">
        <v>8701145</v>
      </c>
      <c r="H640" s="44">
        <f t="shared" si="9"/>
        <v>-0.019999957201033168</v>
      </c>
    </row>
    <row r="641" spans="1:8" ht="12.75">
      <c r="A641" s="42" t="s">
        <v>794</v>
      </c>
      <c r="B641" s="42">
        <v>89100110</v>
      </c>
      <c r="C641" s="42" t="s">
        <v>1024</v>
      </c>
      <c r="D641" s="43">
        <v>11876291</v>
      </c>
      <c r="E641" s="43">
        <v>11931291</v>
      </c>
      <c r="F641" s="43">
        <v>11692665</v>
      </c>
      <c r="G641" s="43">
        <v>11692665</v>
      </c>
      <c r="H641" s="44">
        <f t="shared" si="9"/>
        <v>-0.020000015086380846</v>
      </c>
    </row>
    <row r="642" spans="1:8" ht="12.75">
      <c r="A642" s="42" t="s">
        <v>794</v>
      </c>
      <c r="B642" s="42">
        <v>89100145</v>
      </c>
      <c r="C642" s="42" t="s">
        <v>1026</v>
      </c>
      <c r="D642" s="43">
        <v>14584616</v>
      </c>
      <c r="E642" s="43">
        <v>14584616</v>
      </c>
      <c r="F642" s="43">
        <v>14292924</v>
      </c>
      <c r="G642" s="43">
        <v>14292924</v>
      </c>
      <c r="H642" s="44">
        <f t="shared" si="9"/>
        <v>-0.019999978059072655</v>
      </c>
    </row>
    <row r="643" spans="1:8" ht="12.75">
      <c r="A643" s="42" t="s">
        <v>794</v>
      </c>
      <c r="B643" s="42">
        <v>89100160</v>
      </c>
      <c r="C643" s="42" t="s">
        <v>721</v>
      </c>
      <c r="D643" s="43">
        <v>850000</v>
      </c>
      <c r="E643" s="43">
        <v>850000</v>
      </c>
      <c r="F643" s="43">
        <v>850000</v>
      </c>
      <c r="G643" s="43">
        <v>850000</v>
      </c>
      <c r="H643" s="44">
        <f aca="true" t="shared" si="10" ref="H643:H686">+(G643-E643)/E643</f>
        <v>0</v>
      </c>
    </row>
    <row r="644" spans="1:8" ht="12.75">
      <c r="A644" s="42" t="s">
        <v>794</v>
      </c>
      <c r="B644" s="42">
        <v>89100188</v>
      </c>
      <c r="C644" s="42" t="s">
        <v>721</v>
      </c>
      <c r="D644" s="43">
        <v>2100000</v>
      </c>
      <c r="E644" s="43">
        <v>2100000</v>
      </c>
      <c r="F644" s="43">
        <v>2100000</v>
      </c>
      <c r="G644" s="43">
        <v>2100000</v>
      </c>
      <c r="H644" s="44">
        <f t="shared" si="10"/>
        <v>0</v>
      </c>
    </row>
    <row r="645" spans="1:8" ht="12.75">
      <c r="A645" s="42" t="s">
        <v>794</v>
      </c>
      <c r="B645" s="42">
        <v>89100288</v>
      </c>
      <c r="C645" s="42" t="s">
        <v>727</v>
      </c>
      <c r="D645" s="43">
        <v>500000</v>
      </c>
      <c r="E645" s="43">
        <v>500000</v>
      </c>
      <c r="F645" s="43">
        <v>500000</v>
      </c>
      <c r="G645" s="45"/>
      <c r="H645" s="44">
        <f t="shared" si="10"/>
        <v>-1</v>
      </c>
    </row>
    <row r="646" spans="1:8" ht="12.75">
      <c r="A646" s="42" t="s">
        <v>794</v>
      </c>
      <c r="B646" s="42">
        <v>89100445</v>
      </c>
      <c r="C646" s="42" t="s">
        <v>728</v>
      </c>
      <c r="D646" s="43">
        <v>250000</v>
      </c>
      <c r="E646" s="43">
        <v>250000</v>
      </c>
      <c r="F646" s="43">
        <v>250000</v>
      </c>
      <c r="G646" s="43">
        <v>250000</v>
      </c>
      <c r="H646" s="44">
        <f t="shared" si="10"/>
        <v>0</v>
      </c>
    </row>
    <row r="647" spans="1:8" ht="12.75">
      <c r="A647" s="42" t="s">
        <v>794</v>
      </c>
      <c r="B647" s="42">
        <v>89100446</v>
      </c>
      <c r="C647" s="42" t="s">
        <v>729</v>
      </c>
      <c r="D647" s="43">
        <v>1000000</v>
      </c>
      <c r="E647" s="43">
        <v>1000000</v>
      </c>
      <c r="F647" s="43">
        <v>814571</v>
      </c>
      <c r="G647" s="45"/>
      <c r="H647" s="44">
        <f t="shared" si="10"/>
        <v>-1</v>
      </c>
    </row>
    <row r="648" spans="1:8" ht="12.75">
      <c r="A648" s="42" t="s">
        <v>794</v>
      </c>
      <c r="B648" s="42">
        <v>89100619</v>
      </c>
      <c r="C648" s="42" t="s">
        <v>1028</v>
      </c>
      <c r="D648" s="43">
        <v>45140720</v>
      </c>
      <c r="E648" s="43">
        <v>45140720</v>
      </c>
      <c r="F648" s="43">
        <v>44237906</v>
      </c>
      <c r="G648" s="43">
        <v>44237906</v>
      </c>
      <c r="H648" s="44">
        <f t="shared" si="10"/>
        <v>-0.019999991138821</v>
      </c>
    </row>
    <row r="649" spans="1:8" ht="12.75">
      <c r="A649" s="42" t="s">
        <v>794</v>
      </c>
      <c r="B649" s="42">
        <v>89101000</v>
      </c>
      <c r="C649" s="42" t="s">
        <v>720</v>
      </c>
      <c r="D649" s="43">
        <v>1844458</v>
      </c>
      <c r="E649" s="43">
        <v>1844458</v>
      </c>
      <c r="F649" s="43">
        <v>2052244</v>
      </c>
      <c r="G649" s="43">
        <v>1844458</v>
      </c>
      <c r="H649" s="44">
        <f t="shared" si="10"/>
        <v>0</v>
      </c>
    </row>
    <row r="650" spans="1:8" ht="12.75">
      <c r="A650" s="42" t="s">
        <v>794</v>
      </c>
      <c r="B650" s="42">
        <v>89101100</v>
      </c>
      <c r="C650" s="42" t="s">
        <v>720</v>
      </c>
      <c r="D650" s="43">
        <v>100000</v>
      </c>
      <c r="E650" s="43">
        <v>100000</v>
      </c>
      <c r="F650" s="43">
        <v>100000</v>
      </c>
      <c r="G650" s="43">
        <v>100000</v>
      </c>
      <c r="H650" s="44">
        <f t="shared" si="10"/>
        <v>0</v>
      </c>
    </row>
    <row r="651" spans="1:8" ht="12.75">
      <c r="A651" s="42" t="s">
        <v>794</v>
      </c>
      <c r="B651" s="42">
        <v>89101112</v>
      </c>
      <c r="C651" s="42" t="s">
        <v>730</v>
      </c>
      <c r="D651" s="43">
        <v>250000</v>
      </c>
      <c r="E651" s="43">
        <v>250000</v>
      </c>
      <c r="F651" s="43">
        <v>249052</v>
      </c>
      <c r="G651" s="43">
        <v>175000</v>
      </c>
      <c r="H651" s="44">
        <f t="shared" si="10"/>
        <v>-0.3</v>
      </c>
    </row>
    <row r="652" spans="1:8" ht="12.75">
      <c r="A652" s="42" t="s">
        <v>794</v>
      </c>
      <c r="B652" s="42">
        <v>89102222</v>
      </c>
      <c r="C652" s="42" t="s">
        <v>721</v>
      </c>
      <c r="D652" s="43">
        <v>1500000</v>
      </c>
      <c r="E652" s="43">
        <v>1500000</v>
      </c>
      <c r="F652" s="43">
        <v>1500000</v>
      </c>
      <c r="G652" s="43">
        <v>1500000</v>
      </c>
      <c r="H652" s="44">
        <f t="shared" si="10"/>
        <v>0</v>
      </c>
    </row>
    <row r="653" spans="1:8" ht="12.75">
      <c r="A653" s="42" t="s">
        <v>794</v>
      </c>
      <c r="B653" s="42">
        <v>89106619</v>
      </c>
      <c r="C653" s="42" t="s">
        <v>721</v>
      </c>
      <c r="D653" s="43">
        <v>2000000</v>
      </c>
      <c r="E653" s="43">
        <v>2000000</v>
      </c>
      <c r="F653" s="43">
        <v>2000000</v>
      </c>
      <c r="G653" s="43">
        <v>2000000</v>
      </c>
      <c r="H653" s="44">
        <f t="shared" si="10"/>
        <v>0</v>
      </c>
    </row>
    <row r="654" spans="1:8" ht="12.75">
      <c r="A654" s="42" t="s">
        <v>794</v>
      </c>
      <c r="B654" s="42">
        <v>89107100</v>
      </c>
      <c r="C654" s="42" t="s">
        <v>1030</v>
      </c>
      <c r="D654" s="43">
        <v>344790</v>
      </c>
      <c r="E654" s="43">
        <v>344790</v>
      </c>
      <c r="F654" s="43">
        <v>345400</v>
      </c>
      <c r="G654" s="43">
        <v>344790</v>
      </c>
      <c r="H654" s="44">
        <f t="shared" si="10"/>
        <v>0</v>
      </c>
    </row>
    <row r="655" spans="1:8" ht="12.75">
      <c r="A655" s="42" t="s">
        <v>794</v>
      </c>
      <c r="B655" s="42">
        <v>89108200</v>
      </c>
      <c r="C655" s="42" t="s">
        <v>1032</v>
      </c>
      <c r="D655" s="43">
        <v>0</v>
      </c>
      <c r="E655" s="43">
        <v>10588349</v>
      </c>
      <c r="F655" s="43">
        <v>20810275</v>
      </c>
      <c r="G655" s="43">
        <v>20810275</v>
      </c>
      <c r="H655" s="44">
        <f t="shared" si="10"/>
        <v>0.9653937549659536</v>
      </c>
    </row>
    <row r="656" spans="1:8" ht="12.75">
      <c r="A656" s="42" t="s">
        <v>794</v>
      </c>
      <c r="B656" s="42">
        <v>89108210</v>
      </c>
      <c r="C656" s="42" t="s">
        <v>731</v>
      </c>
      <c r="D656" s="43">
        <v>250000</v>
      </c>
      <c r="E656" s="43">
        <v>250000</v>
      </c>
      <c r="F656" s="43">
        <v>250000</v>
      </c>
      <c r="G656" s="43">
        <v>250000</v>
      </c>
      <c r="H656" s="44">
        <f t="shared" si="10"/>
        <v>0</v>
      </c>
    </row>
    <row r="657" spans="1:8" ht="12.75">
      <c r="A657" s="42" t="s">
        <v>794</v>
      </c>
      <c r="B657" s="42">
        <v>89108300</v>
      </c>
      <c r="C657" s="42" t="s">
        <v>1034</v>
      </c>
      <c r="D657" s="43">
        <v>0</v>
      </c>
      <c r="E657" s="43">
        <v>13628167</v>
      </c>
      <c r="F657" s="43">
        <v>26711207</v>
      </c>
      <c r="G657" s="43">
        <v>26711207</v>
      </c>
      <c r="H657" s="44">
        <f t="shared" si="10"/>
        <v>0.9599999765192193</v>
      </c>
    </row>
    <row r="658" spans="1:8" ht="12.75">
      <c r="A658" s="42" t="s">
        <v>794</v>
      </c>
      <c r="B658" s="42">
        <v>89108310</v>
      </c>
      <c r="C658" s="42" t="s">
        <v>732</v>
      </c>
      <c r="D658" s="43">
        <v>6500000</v>
      </c>
      <c r="E658" s="43">
        <v>6500000</v>
      </c>
      <c r="F658" s="43">
        <v>6500000</v>
      </c>
      <c r="G658" s="43">
        <v>6500000</v>
      </c>
      <c r="H658" s="44">
        <f t="shared" si="10"/>
        <v>0</v>
      </c>
    </row>
    <row r="659" spans="1:8" ht="12.75">
      <c r="A659" s="42" t="s">
        <v>794</v>
      </c>
      <c r="B659" s="42">
        <v>89108400</v>
      </c>
      <c r="C659" s="42" t="s">
        <v>1036</v>
      </c>
      <c r="D659" s="43">
        <v>0</v>
      </c>
      <c r="E659" s="43">
        <v>1283881</v>
      </c>
      <c r="F659" s="43">
        <v>2516407</v>
      </c>
      <c r="G659" s="43">
        <v>2516407</v>
      </c>
      <c r="H659" s="44">
        <f t="shared" si="10"/>
        <v>0.9600001869332127</v>
      </c>
    </row>
    <row r="660" spans="1:8" ht="12.75">
      <c r="A660" s="42" t="s">
        <v>794</v>
      </c>
      <c r="B660" s="42">
        <v>89108500</v>
      </c>
      <c r="C660" s="42" t="s">
        <v>1038</v>
      </c>
      <c r="D660" s="43">
        <v>0</v>
      </c>
      <c r="E660" s="43">
        <v>391296</v>
      </c>
      <c r="F660" s="43">
        <v>766940</v>
      </c>
      <c r="G660" s="43">
        <v>766940</v>
      </c>
      <c r="H660" s="44">
        <f t="shared" si="10"/>
        <v>0.959999591102388</v>
      </c>
    </row>
    <row r="661" spans="1:8" ht="12.75">
      <c r="A661" s="42" t="s">
        <v>794</v>
      </c>
      <c r="B661" s="42">
        <v>89108600</v>
      </c>
      <c r="C661" s="42" t="s">
        <v>1040</v>
      </c>
      <c r="D661" s="43">
        <v>0</v>
      </c>
      <c r="E661" s="43">
        <v>11435979</v>
      </c>
      <c r="F661" s="43">
        <v>22796453</v>
      </c>
      <c r="G661" s="43">
        <v>22796453</v>
      </c>
      <c r="H661" s="44">
        <f t="shared" si="10"/>
        <v>0.9933975919333186</v>
      </c>
    </row>
    <row r="662" spans="1:8" ht="12.75">
      <c r="A662" s="42" t="s">
        <v>794</v>
      </c>
      <c r="B662" s="42">
        <v>89108610</v>
      </c>
      <c r="C662" s="42" t="s">
        <v>733</v>
      </c>
      <c r="D662" s="43">
        <v>2500000</v>
      </c>
      <c r="E662" s="43">
        <v>2500000</v>
      </c>
      <c r="F662" s="43">
        <v>2500000</v>
      </c>
      <c r="G662" s="43">
        <v>2500000</v>
      </c>
      <c r="H662" s="44">
        <f t="shared" si="10"/>
        <v>0</v>
      </c>
    </row>
    <row r="663" spans="1:8" ht="12.75">
      <c r="A663" s="42" t="s">
        <v>794</v>
      </c>
      <c r="B663" s="42">
        <v>89108700</v>
      </c>
      <c r="C663" s="42" t="s">
        <v>1042</v>
      </c>
      <c r="D663" s="43">
        <v>0</v>
      </c>
      <c r="E663" s="43">
        <v>11971689</v>
      </c>
      <c r="F663" s="43">
        <v>23679154</v>
      </c>
      <c r="G663" s="43">
        <v>23679154</v>
      </c>
      <c r="H663" s="44">
        <f t="shared" si="10"/>
        <v>0.9779292629469409</v>
      </c>
    </row>
    <row r="664" spans="1:8" ht="12.75">
      <c r="A664" s="42" t="s">
        <v>794</v>
      </c>
      <c r="B664" s="42">
        <v>89108710</v>
      </c>
      <c r="C664" s="42" t="s">
        <v>734</v>
      </c>
      <c r="D664" s="43">
        <v>16000000</v>
      </c>
      <c r="E664" s="43">
        <v>16000000</v>
      </c>
      <c r="F664" s="43">
        <v>16000000</v>
      </c>
      <c r="G664" s="43">
        <v>16000000</v>
      </c>
      <c r="H664" s="44">
        <f t="shared" si="10"/>
        <v>0</v>
      </c>
    </row>
    <row r="665" spans="1:8" ht="12.75">
      <c r="A665" s="42" t="s">
        <v>794</v>
      </c>
      <c r="B665" s="42">
        <v>89108800</v>
      </c>
      <c r="C665" s="42" t="s">
        <v>1044</v>
      </c>
      <c r="D665" s="43">
        <v>0</v>
      </c>
      <c r="E665" s="43">
        <v>42721368</v>
      </c>
      <c r="F665" s="43">
        <v>84956188</v>
      </c>
      <c r="G665" s="43">
        <v>84956188</v>
      </c>
      <c r="H665" s="44">
        <f t="shared" si="10"/>
        <v>0.9886111324899521</v>
      </c>
    </row>
    <row r="666" spans="1:8" ht="12.75">
      <c r="A666" s="42" t="s">
        <v>794</v>
      </c>
      <c r="B666" s="42">
        <v>89108810</v>
      </c>
      <c r="C666" s="42" t="s">
        <v>735</v>
      </c>
      <c r="D666" s="43">
        <v>8000000</v>
      </c>
      <c r="E666" s="43">
        <v>8000000</v>
      </c>
      <c r="F666" s="43">
        <v>8000000</v>
      </c>
      <c r="G666" s="43">
        <v>8000000</v>
      </c>
      <c r="H666" s="44">
        <f t="shared" si="10"/>
        <v>0</v>
      </c>
    </row>
    <row r="667" spans="1:8" ht="12.75">
      <c r="A667" s="42" t="s">
        <v>781</v>
      </c>
      <c r="B667" s="42">
        <v>89400100</v>
      </c>
      <c r="C667" s="42" t="s">
        <v>1046</v>
      </c>
      <c r="D667" s="43">
        <v>0</v>
      </c>
      <c r="E667" s="43">
        <v>0</v>
      </c>
      <c r="F667" s="43">
        <v>146071282</v>
      </c>
      <c r="G667" s="45"/>
      <c r="H667" s="44" t="e">
        <f t="shared" si="10"/>
        <v>#DIV/0!</v>
      </c>
    </row>
    <row r="668" spans="1:8" ht="12.75">
      <c r="A668" s="42" t="s">
        <v>781</v>
      </c>
      <c r="B668" s="42">
        <v>89500001</v>
      </c>
      <c r="C668" s="42" t="s">
        <v>1048</v>
      </c>
      <c r="D668" s="43">
        <v>18572321</v>
      </c>
      <c r="E668" s="43">
        <v>18426455</v>
      </c>
      <c r="F668" s="43">
        <v>18405026</v>
      </c>
      <c r="G668" s="43">
        <v>17697560</v>
      </c>
      <c r="H668" s="44">
        <f t="shared" si="10"/>
        <v>-0.039556984780849055</v>
      </c>
    </row>
    <row r="669" spans="1:8" ht="12.75">
      <c r="A669" s="42" t="s">
        <v>781</v>
      </c>
      <c r="B669" s="42">
        <v>89500002</v>
      </c>
      <c r="C669" s="42" t="s">
        <v>736</v>
      </c>
      <c r="D669" s="43">
        <v>217185</v>
      </c>
      <c r="E669" s="43">
        <v>217185</v>
      </c>
      <c r="F669" s="43">
        <v>217185</v>
      </c>
      <c r="G669" s="43">
        <v>214623</v>
      </c>
      <c r="H669" s="44">
        <f t="shared" si="10"/>
        <v>-0.011796394778644933</v>
      </c>
    </row>
    <row r="670" spans="1:8" ht="12.75">
      <c r="A670" s="42" t="s">
        <v>781</v>
      </c>
      <c r="B670" s="42">
        <v>89500008</v>
      </c>
      <c r="C670" s="42" t="s">
        <v>737</v>
      </c>
      <c r="D670" s="43">
        <v>600000</v>
      </c>
      <c r="E670" s="43">
        <v>600000</v>
      </c>
      <c r="F670" s="43">
        <v>600000</v>
      </c>
      <c r="G670" s="43">
        <v>600000</v>
      </c>
      <c r="H670" s="44">
        <f t="shared" si="10"/>
        <v>0</v>
      </c>
    </row>
    <row r="671" spans="1:8" ht="12.75">
      <c r="A671" s="42" t="s">
        <v>768</v>
      </c>
      <c r="B671" s="42">
        <v>91100100</v>
      </c>
      <c r="C671" s="42" t="s">
        <v>738</v>
      </c>
      <c r="D671" s="43">
        <v>2120392</v>
      </c>
      <c r="E671" s="43">
        <v>2099061</v>
      </c>
      <c r="F671" s="43">
        <v>2062442</v>
      </c>
      <c r="G671" s="43">
        <v>1994374</v>
      </c>
      <c r="H671" s="44">
        <f t="shared" si="10"/>
        <v>-0.049873252849726615</v>
      </c>
    </row>
    <row r="672" spans="1:8" ht="12.75">
      <c r="A672" s="42" t="s">
        <v>768</v>
      </c>
      <c r="B672" s="42">
        <v>91101455</v>
      </c>
      <c r="C672" s="42" t="s">
        <v>739</v>
      </c>
      <c r="D672" s="43">
        <v>40000000</v>
      </c>
      <c r="E672" s="43">
        <v>34391883</v>
      </c>
      <c r="F672" s="43">
        <v>31515454</v>
      </c>
      <c r="G672" s="43">
        <v>31542765</v>
      </c>
      <c r="H672" s="44">
        <f t="shared" si="10"/>
        <v>-0.08284274519077656</v>
      </c>
    </row>
    <row r="673" spans="1:8" ht="12.75">
      <c r="A673" s="42" t="s">
        <v>768</v>
      </c>
      <c r="B673" s="42">
        <v>91101500</v>
      </c>
      <c r="C673" s="42" t="s">
        <v>740</v>
      </c>
      <c r="D673" s="43">
        <v>45789340</v>
      </c>
      <c r="E673" s="43">
        <v>45789340</v>
      </c>
      <c r="F673" s="43">
        <v>45789340</v>
      </c>
      <c r="G673" s="43">
        <v>45789340</v>
      </c>
      <c r="H673" s="44">
        <f t="shared" si="10"/>
        <v>0</v>
      </c>
    </row>
    <row r="674" spans="1:8" ht="12.75">
      <c r="A674" s="42" t="s">
        <v>768</v>
      </c>
      <c r="B674" s="42">
        <v>91101604</v>
      </c>
      <c r="C674" s="42" t="s">
        <v>741</v>
      </c>
      <c r="D674" s="43">
        <v>4014802</v>
      </c>
      <c r="E674" s="43">
        <v>4014802</v>
      </c>
      <c r="F674" s="43">
        <v>4014802</v>
      </c>
      <c r="G674" s="43">
        <v>4014802</v>
      </c>
      <c r="H674" s="44">
        <f t="shared" si="10"/>
        <v>0</v>
      </c>
    </row>
    <row r="675" spans="1:8" ht="12.75">
      <c r="A675" s="42" t="s">
        <v>768</v>
      </c>
      <c r="B675" s="42">
        <v>91101630</v>
      </c>
      <c r="C675" s="42" t="s">
        <v>742</v>
      </c>
      <c r="D675" s="43">
        <v>100307274</v>
      </c>
      <c r="E675" s="43">
        <v>100304918</v>
      </c>
      <c r="F675" s="43">
        <v>100304918</v>
      </c>
      <c r="G675" s="43">
        <v>100243675</v>
      </c>
      <c r="H675" s="44">
        <f t="shared" si="10"/>
        <v>-0.000610568267450256</v>
      </c>
    </row>
    <row r="676" spans="1:8" ht="12.75">
      <c r="A676" s="42" t="s">
        <v>768</v>
      </c>
      <c r="B676" s="42">
        <v>91101633</v>
      </c>
      <c r="C676" s="42" t="s">
        <v>743</v>
      </c>
      <c r="D676" s="43">
        <v>36068041</v>
      </c>
      <c r="E676" s="43">
        <v>36068041</v>
      </c>
      <c r="F676" s="43">
        <v>36068041</v>
      </c>
      <c r="G676" s="43">
        <v>36068041</v>
      </c>
      <c r="H676" s="44">
        <f t="shared" si="10"/>
        <v>0</v>
      </c>
    </row>
    <row r="677" spans="1:8" ht="12.75">
      <c r="A677" s="42" t="s">
        <v>768</v>
      </c>
      <c r="B677" s="42">
        <v>91101636</v>
      </c>
      <c r="C677" s="42" t="s">
        <v>744</v>
      </c>
      <c r="D677" s="43">
        <v>16252499</v>
      </c>
      <c r="E677" s="43">
        <v>15249147</v>
      </c>
      <c r="F677" s="43">
        <v>15249147</v>
      </c>
      <c r="G677" s="43">
        <v>15250554</v>
      </c>
      <c r="H677" s="44">
        <f t="shared" si="10"/>
        <v>9.226745600917874E-05</v>
      </c>
    </row>
    <row r="678" spans="1:8" ht="12.75">
      <c r="A678" s="42" t="s">
        <v>768</v>
      </c>
      <c r="B678" s="42">
        <v>91101660</v>
      </c>
      <c r="C678" s="42" t="s">
        <v>745</v>
      </c>
      <c r="D678" s="43">
        <v>1503617</v>
      </c>
      <c r="E678" s="43">
        <v>1503617</v>
      </c>
      <c r="F678" s="43">
        <v>1503617</v>
      </c>
      <c r="G678" s="43">
        <v>1503617</v>
      </c>
      <c r="H678" s="44">
        <f t="shared" si="10"/>
        <v>0</v>
      </c>
    </row>
    <row r="679" spans="1:8" ht="12.75">
      <c r="A679" s="42" t="s">
        <v>768</v>
      </c>
      <c r="B679" s="42">
        <v>91101700</v>
      </c>
      <c r="C679" s="42" t="s">
        <v>746</v>
      </c>
      <c r="D679" s="43">
        <v>136000</v>
      </c>
      <c r="E679" s="43">
        <v>136000</v>
      </c>
      <c r="F679" s="43">
        <v>136000</v>
      </c>
      <c r="G679" s="43">
        <v>136000</v>
      </c>
      <c r="H679" s="44">
        <f t="shared" si="10"/>
        <v>0</v>
      </c>
    </row>
    <row r="680" spans="1:8" ht="12.75">
      <c r="A680" s="42" t="s">
        <v>768</v>
      </c>
      <c r="B680" s="42">
        <v>91101900</v>
      </c>
      <c r="C680" s="42" t="s">
        <v>747</v>
      </c>
      <c r="D680" s="43">
        <v>6279770</v>
      </c>
      <c r="E680" s="43">
        <v>6277154</v>
      </c>
      <c r="F680" s="43">
        <v>6277154</v>
      </c>
      <c r="G680" s="43">
        <v>6275328</v>
      </c>
      <c r="H680" s="44">
        <f t="shared" si="10"/>
        <v>-0.00029089616090349226</v>
      </c>
    </row>
    <row r="681" spans="1:8" ht="12.75">
      <c r="A681" s="42" t="s">
        <v>768</v>
      </c>
      <c r="B681" s="42">
        <v>91109002</v>
      </c>
      <c r="C681" s="42" t="s">
        <v>748</v>
      </c>
      <c r="D681" s="43">
        <v>8615068</v>
      </c>
      <c r="E681" s="43">
        <v>8115068</v>
      </c>
      <c r="F681" s="43">
        <v>8115068</v>
      </c>
      <c r="G681" s="43">
        <v>8215068</v>
      </c>
      <c r="H681" s="44">
        <f t="shared" si="10"/>
        <v>0.012322755644191767</v>
      </c>
    </row>
    <row r="682" spans="1:8" ht="12.75">
      <c r="A682" s="42" t="s">
        <v>786</v>
      </c>
      <c r="B682" s="42">
        <v>95000000</v>
      </c>
      <c r="C682" s="42" t="s">
        <v>749</v>
      </c>
      <c r="D682" s="43">
        <v>17067606</v>
      </c>
      <c r="E682" s="43">
        <v>21669145</v>
      </c>
      <c r="F682" s="43">
        <v>17067606</v>
      </c>
      <c r="G682" s="43">
        <v>17067606</v>
      </c>
      <c r="H682" s="44">
        <f t="shared" si="10"/>
        <v>-0.21235443299677953</v>
      </c>
    </row>
    <row r="683" spans="1:8" ht="12.75">
      <c r="A683" s="42" t="s">
        <v>786</v>
      </c>
      <c r="B683" s="42">
        <v>96000000</v>
      </c>
      <c r="C683" s="42" t="s">
        <v>750</v>
      </c>
      <c r="D683" s="43">
        <v>30292914</v>
      </c>
      <c r="E683" s="43">
        <v>34486970</v>
      </c>
      <c r="F683" s="43">
        <v>30292914</v>
      </c>
      <c r="G683" s="43">
        <v>30292914</v>
      </c>
      <c r="H683" s="44">
        <f t="shared" si="10"/>
        <v>-0.12161277143222499</v>
      </c>
    </row>
    <row r="684" spans="1:8" ht="12.75">
      <c r="A684" s="42" t="s">
        <v>786</v>
      </c>
      <c r="B684" s="42">
        <v>97000000</v>
      </c>
      <c r="C684" s="42" t="s">
        <v>1054</v>
      </c>
      <c r="D684" s="43">
        <v>6333424</v>
      </c>
      <c r="E684" s="43">
        <v>12993142</v>
      </c>
      <c r="F684" s="43">
        <v>6333424</v>
      </c>
      <c r="G684" s="43">
        <v>6333424</v>
      </c>
      <c r="H684" s="44">
        <f t="shared" si="10"/>
        <v>-0.5125563932111263</v>
      </c>
    </row>
    <row r="685" spans="1:8" ht="12.75">
      <c r="A685" s="42" t="s">
        <v>786</v>
      </c>
      <c r="B685" s="42">
        <v>97001000</v>
      </c>
      <c r="C685" s="42" t="s">
        <v>751</v>
      </c>
      <c r="D685" s="45"/>
      <c r="E685" s="45"/>
      <c r="F685" s="45"/>
      <c r="G685" s="43">
        <v>786237</v>
      </c>
      <c r="H685" s="44" t="e">
        <f t="shared" si="10"/>
        <v>#DIV/0!</v>
      </c>
    </row>
    <row r="686" spans="1:8" ht="12.75">
      <c r="A686" s="46"/>
      <c r="B686" s="46"/>
      <c r="C686" s="46"/>
      <c r="D686" s="47">
        <f>SUM(D2:D685)</f>
        <v>26966734755</v>
      </c>
      <c r="E686" s="47">
        <f>SUM(E2:E685)</f>
        <v>27461993232</v>
      </c>
      <c r="F686" s="47">
        <f>SUM(F2:F685)</f>
        <v>28212559898</v>
      </c>
      <c r="G686" s="47">
        <f>SUM(G2:G685)</f>
        <v>27802282067</v>
      </c>
      <c r="H686" s="44">
        <f t="shared" si="10"/>
        <v>0.012391264979392665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C1">
      <selection activeCell="I10" sqref="I10"/>
    </sheetView>
  </sheetViews>
  <sheetFormatPr defaultColWidth="9.140625" defaultRowHeight="12.75"/>
  <cols>
    <col min="1" max="1" width="48.421875" style="0" bestFit="1" customWidth="1"/>
    <col min="2" max="2" width="5.421875" style="0" bestFit="1" customWidth="1"/>
    <col min="3" max="3" width="45.57421875" style="0" customWidth="1"/>
    <col min="4" max="7" width="12.8515625" style="1" bestFit="1" customWidth="1"/>
    <col min="8" max="8" width="12.7109375" style="0" customWidth="1"/>
    <col min="9" max="16384" width="60.140625" style="0" customWidth="1"/>
  </cols>
  <sheetData>
    <row r="1" spans="1:8" ht="33.75">
      <c r="A1" s="48" t="s">
        <v>760</v>
      </c>
      <c r="B1" s="50" t="s">
        <v>804</v>
      </c>
      <c r="C1" s="52" t="s">
        <v>822</v>
      </c>
      <c r="D1" s="40" t="s">
        <v>800</v>
      </c>
      <c r="E1" s="40" t="s">
        <v>801</v>
      </c>
      <c r="F1" s="40" t="s">
        <v>802</v>
      </c>
      <c r="G1" s="40" t="s">
        <v>803</v>
      </c>
      <c r="H1" s="41" t="s">
        <v>752</v>
      </c>
    </row>
    <row r="2" spans="1:8" ht="12.75">
      <c r="A2" s="49" t="s">
        <v>785</v>
      </c>
      <c r="B2" s="51" t="s">
        <v>823</v>
      </c>
      <c r="C2" s="53" t="s">
        <v>824</v>
      </c>
      <c r="D2" s="34">
        <v>20541915</v>
      </c>
      <c r="E2" s="34">
        <v>20541915</v>
      </c>
      <c r="F2" s="34">
        <v>20541915</v>
      </c>
      <c r="G2" s="34">
        <v>20103084</v>
      </c>
      <c r="H2" s="36">
        <f>(G2-E2)/E2</f>
        <v>-0.02136271131488958</v>
      </c>
    </row>
    <row r="3" spans="1:8" ht="12.75">
      <c r="A3" s="49" t="s">
        <v>785</v>
      </c>
      <c r="B3" s="51" t="s">
        <v>825</v>
      </c>
      <c r="C3" s="53" t="s">
        <v>826</v>
      </c>
      <c r="D3" s="34">
        <v>452657</v>
      </c>
      <c r="E3" s="34">
        <v>452657</v>
      </c>
      <c r="F3" s="34">
        <v>512657</v>
      </c>
      <c r="G3" s="34">
        <v>512657</v>
      </c>
      <c r="H3" s="36">
        <f aca="true" t="shared" si="0" ref="H3:H66">(G3-E3)/E3</f>
        <v>0.132550695117937</v>
      </c>
    </row>
    <row r="4" spans="1:8" ht="12.75">
      <c r="A4" s="49" t="s">
        <v>785</v>
      </c>
      <c r="B4" s="51" t="s">
        <v>827</v>
      </c>
      <c r="C4" s="53" t="s">
        <v>828</v>
      </c>
      <c r="D4" s="34">
        <v>1000000</v>
      </c>
      <c r="E4" s="34">
        <v>1075000</v>
      </c>
      <c r="F4" s="34">
        <v>1075000</v>
      </c>
      <c r="G4" s="34">
        <v>1061436</v>
      </c>
      <c r="H4" s="36">
        <f t="shared" si="0"/>
        <v>-0.012617674418604652</v>
      </c>
    </row>
    <row r="5" spans="1:8" ht="12.75">
      <c r="A5" s="49" t="s">
        <v>785</v>
      </c>
      <c r="B5" s="51" t="s">
        <v>829</v>
      </c>
      <c r="C5" s="53" t="s">
        <v>830</v>
      </c>
      <c r="D5" s="34">
        <v>168298481</v>
      </c>
      <c r="E5" s="34">
        <v>201277524</v>
      </c>
      <c r="F5" s="34">
        <v>167964898</v>
      </c>
      <c r="G5" s="34">
        <v>192069381</v>
      </c>
      <c r="H5" s="36">
        <f t="shared" si="0"/>
        <v>-0.04574849102376677</v>
      </c>
    </row>
    <row r="6" spans="1:8" ht="12.75">
      <c r="A6" s="49" t="s">
        <v>785</v>
      </c>
      <c r="B6" s="51" t="s">
        <v>831</v>
      </c>
      <c r="C6" s="53" t="s">
        <v>832</v>
      </c>
      <c r="D6" s="34">
        <v>707599</v>
      </c>
      <c r="E6" s="34">
        <v>707599</v>
      </c>
      <c r="F6" s="34">
        <v>707599</v>
      </c>
      <c r="G6" s="34">
        <v>707599</v>
      </c>
      <c r="H6" s="36">
        <f t="shared" si="0"/>
        <v>0</v>
      </c>
    </row>
    <row r="7" spans="1:8" ht="12.75">
      <c r="A7" s="49" t="s">
        <v>785</v>
      </c>
      <c r="B7" s="51" t="s">
        <v>833</v>
      </c>
      <c r="C7" s="53" t="s">
        <v>834</v>
      </c>
      <c r="D7" s="34">
        <v>10827256</v>
      </c>
      <c r="E7" s="34">
        <v>10827256</v>
      </c>
      <c r="F7" s="34">
        <v>10827256</v>
      </c>
      <c r="G7" s="34">
        <v>10507967</v>
      </c>
      <c r="H7" s="36">
        <f t="shared" si="0"/>
        <v>-0.029489373854280347</v>
      </c>
    </row>
    <row r="8" spans="1:8" ht="12.75">
      <c r="A8" s="49" t="s">
        <v>785</v>
      </c>
      <c r="B8" s="51" t="s">
        <v>807</v>
      </c>
      <c r="C8" s="53" t="s">
        <v>835</v>
      </c>
      <c r="D8" s="34">
        <v>550693501</v>
      </c>
      <c r="E8" s="34">
        <v>559463501</v>
      </c>
      <c r="F8" s="34">
        <v>398444875</v>
      </c>
      <c r="G8" s="34">
        <v>529143776</v>
      </c>
      <c r="H8" s="36">
        <f t="shared" si="0"/>
        <v>-0.054194286036185944</v>
      </c>
    </row>
    <row r="9" spans="1:8" ht="12.75">
      <c r="A9" s="49" t="s">
        <v>774</v>
      </c>
      <c r="B9" s="51" t="s">
        <v>836</v>
      </c>
      <c r="C9" s="53" t="s">
        <v>837</v>
      </c>
      <c r="D9" s="34">
        <v>15525788</v>
      </c>
      <c r="E9" s="34">
        <v>15525788</v>
      </c>
      <c r="F9" s="34">
        <v>15525788</v>
      </c>
      <c r="G9" s="34">
        <v>15525788</v>
      </c>
      <c r="H9" s="36">
        <f t="shared" si="0"/>
        <v>0</v>
      </c>
    </row>
    <row r="10" spans="1:8" ht="12.75">
      <c r="A10" s="49" t="s">
        <v>774</v>
      </c>
      <c r="B10" s="51" t="s">
        <v>838</v>
      </c>
      <c r="C10" s="53" t="s">
        <v>839</v>
      </c>
      <c r="D10" s="34">
        <v>13530425</v>
      </c>
      <c r="E10" s="34">
        <v>13530425</v>
      </c>
      <c r="F10" s="34">
        <v>13530425</v>
      </c>
      <c r="G10" s="34">
        <v>13530425</v>
      </c>
      <c r="H10" s="36">
        <f t="shared" si="0"/>
        <v>0</v>
      </c>
    </row>
    <row r="11" spans="1:8" ht="12.75">
      <c r="A11" s="49" t="s">
        <v>774</v>
      </c>
      <c r="B11" s="51" t="s">
        <v>840</v>
      </c>
      <c r="C11" s="53" t="s">
        <v>841</v>
      </c>
      <c r="D11" s="34">
        <v>8491391</v>
      </c>
      <c r="E11" s="34">
        <v>8491391</v>
      </c>
      <c r="F11" s="34">
        <v>8491391</v>
      </c>
      <c r="G11" s="34">
        <v>8491391</v>
      </c>
      <c r="H11" s="36">
        <f t="shared" si="0"/>
        <v>0</v>
      </c>
    </row>
    <row r="12" spans="1:8" ht="12.75">
      <c r="A12" s="49" t="s">
        <v>774</v>
      </c>
      <c r="B12" s="51" t="s">
        <v>842</v>
      </c>
      <c r="C12" s="53" t="s">
        <v>843</v>
      </c>
      <c r="D12" s="34">
        <v>9260260</v>
      </c>
      <c r="E12" s="34">
        <v>9260260</v>
      </c>
      <c r="F12" s="34">
        <v>9260260</v>
      </c>
      <c r="G12" s="34">
        <v>9260260</v>
      </c>
      <c r="H12" s="36">
        <f t="shared" si="0"/>
        <v>0</v>
      </c>
    </row>
    <row r="13" spans="1:8" ht="12.75">
      <c r="A13" s="49" t="s">
        <v>774</v>
      </c>
      <c r="B13" s="51" t="s">
        <v>844</v>
      </c>
      <c r="C13" s="53" t="s">
        <v>845</v>
      </c>
      <c r="D13" s="34">
        <v>7946792</v>
      </c>
      <c r="E13" s="34">
        <v>7946792</v>
      </c>
      <c r="F13" s="34">
        <v>7946792</v>
      </c>
      <c r="G13" s="34">
        <v>7946792</v>
      </c>
      <c r="H13" s="36">
        <f t="shared" si="0"/>
        <v>0</v>
      </c>
    </row>
    <row r="14" spans="1:8" ht="12.75">
      <c r="A14" s="49" t="s">
        <v>774</v>
      </c>
      <c r="B14" s="51" t="s">
        <v>846</v>
      </c>
      <c r="C14" s="53" t="s">
        <v>847</v>
      </c>
      <c r="D14" s="34">
        <v>5026632</v>
      </c>
      <c r="E14" s="34">
        <v>5026632</v>
      </c>
      <c r="F14" s="34">
        <v>5026632</v>
      </c>
      <c r="G14" s="34">
        <v>5026632</v>
      </c>
      <c r="H14" s="36">
        <f t="shared" si="0"/>
        <v>0</v>
      </c>
    </row>
    <row r="15" spans="1:8" ht="12.75">
      <c r="A15" s="49" t="s">
        <v>774</v>
      </c>
      <c r="B15" s="51" t="s">
        <v>848</v>
      </c>
      <c r="C15" s="53" t="s">
        <v>849</v>
      </c>
      <c r="D15" s="34">
        <v>8217049</v>
      </c>
      <c r="E15" s="34">
        <v>8217049</v>
      </c>
      <c r="F15" s="34">
        <v>8217049</v>
      </c>
      <c r="G15" s="34">
        <v>8217049</v>
      </c>
      <c r="H15" s="36">
        <f t="shared" si="0"/>
        <v>0</v>
      </c>
    </row>
    <row r="16" spans="1:8" ht="12.75">
      <c r="A16" s="49" t="s">
        <v>774</v>
      </c>
      <c r="B16" s="51" t="s">
        <v>850</v>
      </c>
      <c r="C16" s="53" t="s">
        <v>851</v>
      </c>
      <c r="D16" s="34">
        <v>7183932</v>
      </c>
      <c r="E16" s="34">
        <v>7183932</v>
      </c>
      <c r="F16" s="34">
        <v>7183932</v>
      </c>
      <c r="G16" s="34">
        <v>7183932</v>
      </c>
      <c r="H16" s="36">
        <f t="shared" si="0"/>
        <v>0</v>
      </c>
    </row>
    <row r="17" spans="1:8" ht="12.75">
      <c r="A17" s="49" t="s">
        <v>774</v>
      </c>
      <c r="B17" s="51" t="s">
        <v>852</v>
      </c>
      <c r="C17" s="53" t="s">
        <v>853</v>
      </c>
      <c r="D17" s="34">
        <v>7359353</v>
      </c>
      <c r="E17" s="34">
        <v>7359353</v>
      </c>
      <c r="F17" s="34">
        <v>7359353</v>
      </c>
      <c r="G17" s="34">
        <v>7359353</v>
      </c>
      <c r="H17" s="36">
        <f t="shared" si="0"/>
        <v>0</v>
      </c>
    </row>
    <row r="18" spans="1:8" ht="12.75">
      <c r="A18" s="49" t="s">
        <v>774</v>
      </c>
      <c r="B18" s="51" t="s">
        <v>854</v>
      </c>
      <c r="C18" s="53" t="s">
        <v>855</v>
      </c>
      <c r="D18" s="34">
        <v>3710851</v>
      </c>
      <c r="E18" s="34">
        <v>3710851</v>
      </c>
      <c r="F18" s="34">
        <v>3710851</v>
      </c>
      <c r="G18" s="34">
        <v>3710851</v>
      </c>
      <c r="H18" s="36">
        <f t="shared" si="0"/>
        <v>0</v>
      </c>
    </row>
    <row r="19" spans="1:8" ht="12.75">
      <c r="A19" s="49" t="s">
        <v>774</v>
      </c>
      <c r="B19" s="51" t="s">
        <v>856</v>
      </c>
      <c r="C19" s="53" t="s">
        <v>857</v>
      </c>
      <c r="D19" s="34">
        <v>3559802</v>
      </c>
      <c r="E19" s="34">
        <v>3559802</v>
      </c>
      <c r="F19" s="34">
        <v>3559802</v>
      </c>
      <c r="G19" s="34">
        <v>3559802</v>
      </c>
      <c r="H19" s="36">
        <f t="shared" si="0"/>
        <v>0</v>
      </c>
    </row>
    <row r="20" spans="1:8" ht="12.75">
      <c r="A20" s="49" t="s">
        <v>774</v>
      </c>
      <c r="B20" s="51" t="s">
        <v>858</v>
      </c>
      <c r="C20" s="53" t="s">
        <v>859</v>
      </c>
      <c r="D20" s="34">
        <v>2834398</v>
      </c>
      <c r="E20" s="34">
        <v>2834398</v>
      </c>
      <c r="F20" s="34">
        <v>2834398</v>
      </c>
      <c r="G20" s="34">
        <v>2835329</v>
      </c>
      <c r="H20" s="36">
        <f t="shared" si="0"/>
        <v>0.00032846480981146614</v>
      </c>
    </row>
    <row r="21" spans="1:8" ht="12.75">
      <c r="A21" s="49" t="s">
        <v>783</v>
      </c>
      <c r="B21" s="51" t="s">
        <v>860</v>
      </c>
      <c r="C21" s="53" t="s">
        <v>783</v>
      </c>
      <c r="D21" s="34">
        <v>5196210</v>
      </c>
      <c r="E21" s="34">
        <v>4849525</v>
      </c>
      <c r="F21" s="34">
        <v>4849525</v>
      </c>
      <c r="G21" s="34">
        <v>4624525</v>
      </c>
      <c r="H21" s="36">
        <f t="shared" si="0"/>
        <v>-0.046396296544506936</v>
      </c>
    </row>
    <row r="22" spans="1:8" ht="12.75">
      <c r="A22" s="49" t="s">
        <v>793</v>
      </c>
      <c r="B22" s="51" t="s">
        <v>861</v>
      </c>
      <c r="C22" s="53" t="s">
        <v>793</v>
      </c>
      <c r="D22" s="34">
        <v>35717298</v>
      </c>
      <c r="E22" s="34">
        <v>41354937</v>
      </c>
      <c r="F22" s="34">
        <v>40814900</v>
      </c>
      <c r="G22" s="34">
        <v>39894566</v>
      </c>
      <c r="H22" s="36">
        <f t="shared" si="0"/>
        <v>-0.0353130993767443</v>
      </c>
    </row>
    <row r="23" spans="1:8" ht="12.75">
      <c r="A23" s="49" t="s">
        <v>798</v>
      </c>
      <c r="B23" s="51" t="s">
        <v>862</v>
      </c>
      <c r="C23" s="53" t="s">
        <v>863</v>
      </c>
      <c r="D23" s="34">
        <v>2010413865</v>
      </c>
      <c r="E23" s="34">
        <v>1986740534</v>
      </c>
      <c r="F23" s="34">
        <v>1877732239</v>
      </c>
      <c r="G23" s="34">
        <v>1878125213</v>
      </c>
      <c r="H23" s="36">
        <f t="shared" si="0"/>
        <v>-0.054670108723920564</v>
      </c>
    </row>
    <row r="24" spans="1:8" ht="12.75">
      <c r="A24" s="49" t="s">
        <v>798</v>
      </c>
      <c r="B24" s="51" t="s">
        <v>864</v>
      </c>
      <c r="C24" s="53" t="s">
        <v>865</v>
      </c>
      <c r="D24" s="34">
        <v>82403845</v>
      </c>
      <c r="E24" s="34">
        <v>82403845</v>
      </c>
      <c r="F24" s="34">
        <v>82403845</v>
      </c>
      <c r="G24" s="34">
        <v>81778603</v>
      </c>
      <c r="H24" s="36">
        <f t="shared" si="0"/>
        <v>-0.007587534295274693</v>
      </c>
    </row>
    <row r="25" spans="1:8" ht="12.75">
      <c r="A25" s="49" t="s">
        <v>798</v>
      </c>
      <c r="B25" s="51" t="s">
        <v>866</v>
      </c>
      <c r="C25" s="53" t="s">
        <v>867</v>
      </c>
      <c r="D25" s="34">
        <v>9692945</v>
      </c>
      <c r="E25" s="34">
        <v>9692945</v>
      </c>
      <c r="F25" s="34">
        <v>6401407</v>
      </c>
      <c r="G25" s="34">
        <v>6098766</v>
      </c>
      <c r="H25" s="36">
        <f t="shared" si="0"/>
        <v>-0.3708036102546749</v>
      </c>
    </row>
    <row r="26" spans="1:8" ht="12.75">
      <c r="A26" s="49" t="s">
        <v>795</v>
      </c>
      <c r="B26" s="51" t="s">
        <v>868</v>
      </c>
      <c r="C26" s="53" t="s">
        <v>869</v>
      </c>
      <c r="D26" s="34">
        <v>17966756</v>
      </c>
      <c r="E26" s="34">
        <v>16709082</v>
      </c>
      <c r="F26" s="34">
        <v>17788451</v>
      </c>
      <c r="G26" s="34">
        <v>17788453</v>
      </c>
      <c r="H26" s="36">
        <f t="shared" si="0"/>
        <v>0.06459786360495448</v>
      </c>
    </row>
    <row r="27" spans="1:8" ht="12.75">
      <c r="A27" s="49" t="s">
        <v>762</v>
      </c>
      <c r="B27" s="51" t="s">
        <v>870</v>
      </c>
      <c r="C27" s="53" t="s">
        <v>871</v>
      </c>
      <c r="D27" s="34">
        <v>37973848</v>
      </c>
      <c r="E27" s="34">
        <v>36873848</v>
      </c>
      <c r="F27" s="34">
        <v>37890332</v>
      </c>
      <c r="G27" s="34">
        <v>37190188</v>
      </c>
      <c r="H27" s="36">
        <f t="shared" si="0"/>
        <v>0.008578979877554412</v>
      </c>
    </row>
    <row r="28" spans="1:8" ht="12.75">
      <c r="A28" s="49" t="s">
        <v>762</v>
      </c>
      <c r="B28" s="51" t="s">
        <v>872</v>
      </c>
      <c r="C28" s="53" t="s">
        <v>873</v>
      </c>
      <c r="D28" s="34">
        <v>1321590</v>
      </c>
      <c r="E28" s="34">
        <v>1321591</v>
      </c>
      <c r="F28" s="34">
        <v>1298417</v>
      </c>
      <c r="G28" s="34">
        <v>1250466</v>
      </c>
      <c r="H28" s="36">
        <f t="shared" si="0"/>
        <v>-0.053817709109701864</v>
      </c>
    </row>
    <row r="29" spans="1:8" ht="12.75">
      <c r="A29" s="49" t="s">
        <v>797</v>
      </c>
      <c r="B29" s="51" t="s">
        <v>874</v>
      </c>
      <c r="C29" s="53" t="s">
        <v>797</v>
      </c>
      <c r="D29" s="34">
        <v>1731123</v>
      </c>
      <c r="E29" s="34">
        <v>1731123</v>
      </c>
      <c r="F29" s="34">
        <v>1731122</v>
      </c>
      <c r="G29" s="34">
        <v>1731122</v>
      </c>
      <c r="H29" s="36">
        <f t="shared" si="0"/>
        <v>-5.776597041342527E-07</v>
      </c>
    </row>
    <row r="30" spans="1:8" ht="12.75">
      <c r="A30" s="49" t="s">
        <v>784</v>
      </c>
      <c r="B30" s="51" t="s">
        <v>875</v>
      </c>
      <c r="C30" s="53" t="s">
        <v>876</v>
      </c>
      <c r="D30" s="34">
        <v>2735086</v>
      </c>
      <c r="E30" s="34">
        <v>2735086</v>
      </c>
      <c r="F30" s="34">
        <v>2726250</v>
      </c>
      <c r="G30" s="34">
        <v>2877462</v>
      </c>
      <c r="H30" s="36">
        <f t="shared" si="0"/>
        <v>0.05205540154861675</v>
      </c>
    </row>
    <row r="31" spans="1:8" ht="12.75">
      <c r="A31" s="49" t="s">
        <v>788</v>
      </c>
      <c r="B31" s="51" t="s">
        <v>877</v>
      </c>
      <c r="C31" s="53" t="s">
        <v>788</v>
      </c>
      <c r="D31" s="34">
        <v>1221696</v>
      </c>
      <c r="E31" s="34">
        <v>1221696</v>
      </c>
      <c r="F31" s="34">
        <v>1221696</v>
      </c>
      <c r="G31" s="34">
        <v>1221696</v>
      </c>
      <c r="H31" s="36">
        <f t="shared" si="0"/>
        <v>0</v>
      </c>
    </row>
    <row r="32" spans="1:8" ht="12.75">
      <c r="A32" s="49" t="s">
        <v>787</v>
      </c>
      <c r="B32" s="51" t="s">
        <v>878</v>
      </c>
      <c r="C32" s="53" t="s">
        <v>787</v>
      </c>
      <c r="D32" s="34">
        <v>4563641</v>
      </c>
      <c r="E32" s="34">
        <v>4547811</v>
      </c>
      <c r="F32" s="34">
        <v>4570114</v>
      </c>
      <c r="G32" s="34">
        <v>4543366</v>
      </c>
      <c r="H32" s="36">
        <f t="shared" si="0"/>
        <v>-0.0009773932997655355</v>
      </c>
    </row>
    <row r="33" spans="1:8" ht="12.75">
      <c r="A33" s="49" t="s">
        <v>765</v>
      </c>
      <c r="B33" s="51" t="s">
        <v>879</v>
      </c>
      <c r="C33" s="53" t="s">
        <v>765</v>
      </c>
      <c r="D33" s="34">
        <v>70000</v>
      </c>
      <c r="E33" s="34">
        <v>70000</v>
      </c>
      <c r="F33" s="34">
        <v>70000</v>
      </c>
      <c r="G33" s="34">
        <v>70000</v>
      </c>
      <c r="H33" s="36">
        <f t="shared" si="0"/>
        <v>0</v>
      </c>
    </row>
    <row r="34" spans="1:8" ht="12.75">
      <c r="A34" s="49" t="s">
        <v>792</v>
      </c>
      <c r="B34" s="51" t="s">
        <v>880</v>
      </c>
      <c r="C34" s="53" t="s">
        <v>881</v>
      </c>
      <c r="D34" s="34">
        <v>17820389</v>
      </c>
      <c r="E34" s="34">
        <v>19020389</v>
      </c>
      <c r="F34" s="34">
        <v>13977337</v>
      </c>
      <c r="G34" s="34">
        <v>12482187</v>
      </c>
      <c r="H34" s="36">
        <f t="shared" si="0"/>
        <v>-0.34374701800262863</v>
      </c>
    </row>
    <row r="35" spans="1:8" ht="12.75">
      <c r="A35" s="49" t="s">
        <v>775</v>
      </c>
      <c r="B35" s="51" t="s">
        <v>882</v>
      </c>
      <c r="C35" s="53" t="s">
        <v>883</v>
      </c>
      <c r="D35" s="34">
        <v>138426491</v>
      </c>
      <c r="E35" s="34">
        <v>213367124</v>
      </c>
      <c r="F35" s="34">
        <v>297486149</v>
      </c>
      <c r="G35" s="34">
        <v>275824150</v>
      </c>
      <c r="H35" s="36">
        <f t="shared" si="0"/>
        <v>0.2927209442069435</v>
      </c>
    </row>
    <row r="36" spans="1:8" ht="12.75">
      <c r="A36" s="49" t="s">
        <v>775</v>
      </c>
      <c r="B36" s="51" t="s">
        <v>884</v>
      </c>
      <c r="C36" s="53" t="s">
        <v>885</v>
      </c>
      <c r="D36" s="34">
        <v>16550000</v>
      </c>
      <c r="E36" s="34">
        <v>16550000</v>
      </c>
      <c r="F36" s="34">
        <v>16550000</v>
      </c>
      <c r="G36" s="34">
        <v>16550000</v>
      </c>
      <c r="H36" s="36">
        <f t="shared" si="0"/>
        <v>0</v>
      </c>
    </row>
    <row r="37" spans="1:8" ht="12.75">
      <c r="A37" s="49" t="s">
        <v>775</v>
      </c>
      <c r="B37" s="51" t="s">
        <v>886</v>
      </c>
      <c r="C37" s="53" t="s">
        <v>887</v>
      </c>
      <c r="D37" s="34">
        <v>12341302</v>
      </c>
      <c r="E37" s="34">
        <v>11295761</v>
      </c>
      <c r="F37" s="34">
        <v>9369488</v>
      </c>
      <c r="G37" s="34">
        <v>10577044</v>
      </c>
      <c r="H37" s="36">
        <f t="shared" si="0"/>
        <v>-0.06362714296097448</v>
      </c>
    </row>
    <row r="38" spans="1:8" ht="12.75">
      <c r="A38" s="49" t="s">
        <v>775</v>
      </c>
      <c r="B38" s="51" t="s">
        <v>888</v>
      </c>
      <c r="C38" s="53" t="s">
        <v>889</v>
      </c>
      <c r="D38" s="34">
        <v>547637</v>
      </c>
      <c r="E38" s="34">
        <v>544989</v>
      </c>
      <c r="F38" s="34">
        <v>544989</v>
      </c>
      <c r="G38" s="34">
        <v>544989</v>
      </c>
      <c r="H38" s="36">
        <f t="shared" si="0"/>
        <v>0</v>
      </c>
    </row>
    <row r="39" spans="1:8" ht="12.75">
      <c r="A39" s="49" t="s">
        <v>773</v>
      </c>
      <c r="B39" s="51" t="s">
        <v>890</v>
      </c>
      <c r="C39" s="53" t="s">
        <v>773</v>
      </c>
      <c r="D39" s="34">
        <v>2222665</v>
      </c>
      <c r="E39" s="34">
        <v>2174159</v>
      </c>
      <c r="F39" s="34">
        <v>2174159</v>
      </c>
      <c r="G39" s="34">
        <v>2174159</v>
      </c>
      <c r="H39" s="36">
        <f t="shared" si="0"/>
        <v>0</v>
      </c>
    </row>
    <row r="40" spans="1:8" ht="12.75">
      <c r="A40" s="49" t="s">
        <v>775</v>
      </c>
      <c r="B40" s="51" t="s">
        <v>891</v>
      </c>
      <c r="C40" s="53" t="s">
        <v>892</v>
      </c>
      <c r="D40" s="34">
        <v>426014</v>
      </c>
      <c r="E40" s="34">
        <v>415275</v>
      </c>
      <c r="F40" s="34">
        <v>359643</v>
      </c>
      <c r="G40" s="34">
        <v>417043</v>
      </c>
      <c r="H40" s="36">
        <f t="shared" si="0"/>
        <v>0.004257419782072121</v>
      </c>
    </row>
    <row r="41" spans="1:8" ht="12.75">
      <c r="A41" s="49" t="s">
        <v>775</v>
      </c>
      <c r="B41" s="51" t="s">
        <v>893</v>
      </c>
      <c r="C41" s="53" t="s">
        <v>894</v>
      </c>
      <c r="D41" s="34">
        <v>1049621804</v>
      </c>
      <c r="E41" s="34">
        <v>1063874301</v>
      </c>
      <c r="F41" s="34">
        <v>1241596385</v>
      </c>
      <c r="G41" s="34">
        <v>1234353736</v>
      </c>
      <c r="H41" s="36">
        <f t="shared" si="0"/>
        <v>0.16024396382143646</v>
      </c>
    </row>
    <row r="42" spans="1:8" ht="12.75">
      <c r="A42" s="49" t="s">
        <v>775</v>
      </c>
      <c r="B42" s="51" t="s">
        <v>895</v>
      </c>
      <c r="C42" s="53" t="s">
        <v>896</v>
      </c>
      <c r="D42" s="34">
        <v>1102462</v>
      </c>
      <c r="E42" s="34">
        <v>1099304</v>
      </c>
      <c r="F42" s="34">
        <v>1099304</v>
      </c>
      <c r="G42" s="34">
        <v>1097910</v>
      </c>
      <c r="H42" s="36">
        <f t="shared" si="0"/>
        <v>-0.0012680750729552517</v>
      </c>
    </row>
    <row r="43" spans="1:8" ht="12.75">
      <c r="A43" s="49" t="s">
        <v>775</v>
      </c>
      <c r="B43" s="51" t="s">
        <v>897</v>
      </c>
      <c r="C43" s="53" t="s">
        <v>898</v>
      </c>
      <c r="D43" s="34">
        <v>871742</v>
      </c>
      <c r="E43" s="34">
        <v>708755</v>
      </c>
      <c r="F43" s="34">
        <v>684639</v>
      </c>
      <c r="G43" s="35"/>
      <c r="H43" s="36">
        <f t="shared" si="0"/>
        <v>-1</v>
      </c>
    </row>
    <row r="44" spans="1:8" ht="12.75">
      <c r="A44" s="49" t="s">
        <v>775</v>
      </c>
      <c r="B44" s="51" t="s">
        <v>899</v>
      </c>
      <c r="C44" s="53" t="s">
        <v>900</v>
      </c>
      <c r="D44" s="34">
        <v>1165421877</v>
      </c>
      <c r="E44" s="34">
        <v>1155247279</v>
      </c>
      <c r="F44" s="34">
        <v>1148526333</v>
      </c>
      <c r="G44" s="34">
        <v>1115274280</v>
      </c>
      <c r="H44" s="36">
        <f t="shared" si="0"/>
        <v>-0.0346012492101269</v>
      </c>
    </row>
    <row r="45" spans="1:8" ht="12.75">
      <c r="A45" s="49" t="s">
        <v>775</v>
      </c>
      <c r="B45" s="51" t="s">
        <v>901</v>
      </c>
      <c r="C45" s="53" t="s">
        <v>902</v>
      </c>
      <c r="D45" s="34">
        <v>1759270</v>
      </c>
      <c r="E45" s="34">
        <v>2036891</v>
      </c>
      <c r="F45" s="34">
        <v>1868642</v>
      </c>
      <c r="G45" s="34">
        <v>2502433</v>
      </c>
      <c r="H45" s="36">
        <f t="shared" si="0"/>
        <v>0.22855518532901367</v>
      </c>
    </row>
    <row r="46" spans="1:8" ht="12.75">
      <c r="A46" s="49" t="s">
        <v>771</v>
      </c>
      <c r="B46" s="51" t="s">
        <v>903</v>
      </c>
      <c r="C46" s="53" t="s">
        <v>771</v>
      </c>
      <c r="D46" s="34">
        <v>56380471</v>
      </c>
      <c r="E46" s="34">
        <v>58424072</v>
      </c>
      <c r="F46" s="34">
        <v>66614258</v>
      </c>
      <c r="G46" s="34">
        <v>66419527</v>
      </c>
      <c r="H46" s="36">
        <f t="shared" si="0"/>
        <v>0.13685206673030254</v>
      </c>
    </row>
    <row r="47" spans="1:8" ht="12.75">
      <c r="A47" s="49" t="s">
        <v>779</v>
      </c>
      <c r="B47" s="51" t="s">
        <v>904</v>
      </c>
      <c r="C47" s="53" t="s">
        <v>905</v>
      </c>
      <c r="D47" s="34">
        <v>3483889</v>
      </c>
      <c r="E47" s="34">
        <v>3247133</v>
      </c>
      <c r="F47" s="34">
        <v>2814142</v>
      </c>
      <c r="G47" s="34">
        <v>3214015</v>
      </c>
      <c r="H47" s="36">
        <f t="shared" si="0"/>
        <v>-0.010199151066494659</v>
      </c>
    </row>
    <row r="48" spans="1:8" ht="12.75">
      <c r="A48" s="49" t="s">
        <v>775</v>
      </c>
      <c r="B48" s="51" t="s">
        <v>906</v>
      </c>
      <c r="C48" s="53" t="s">
        <v>907</v>
      </c>
      <c r="D48" s="34">
        <v>34409741</v>
      </c>
      <c r="E48" s="34">
        <v>33515077</v>
      </c>
      <c r="F48" s="34">
        <v>32352084</v>
      </c>
      <c r="G48" s="34">
        <v>31223867</v>
      </c>
      <c r="H48" s="36">
        <f t="shared" si="0"/>
        <v>-0.06836356067449882</v>
      </c>
    </row>
    <row r="49" spans="1:8" ht="12.75">
      <c r="A49" s="49" t="s">
        <v>775</v>
      </c>
      <c r="B49" s="51" t="s">
        <v>908</v>
      </c>
      <c r="C49" s="53" t="s">
        <v>909</v>
      </c>
      <c r="D49" s="34">
        <v>3001779</v>
      </c>
      <c r="E49" s="34">
        <v>2907779</v>
      </c>
      <c r="F49" s="34">
        <v>4437034</v>
      </c>
      <c r="G49" s="34">
        <v>8085352</v>
      </c>
      <c r="H49" s="36">
        <f t="shared" si="0"/>
        <v>1.780593710870049</v>
      </c>
    </row>
    <row r="50" spans="1:8" ht="12.75">
      <c r="A50" s="49" t="s">
        <v>775</v>
      </c>
      <c r="B50" s="51" t="s">
        <v>910</v>
      </c>
      <c r="C50" s="53" t="s">
        <v>911</v>
      </c>
      <c r="D50" s="34">
        <v>5285939</v>
      </c>
      <c r="E50" s="34">
        <v>4857787</v>
      </c>
      <c r="F50" s="34">
        <v>4461344</v>
      </c>
      <c r="G50" s="34">
        <v>4334666</v>
      </c>
      <c r="H50" s="36">
        <f t="shared" si="0"/>
        <v>-0.107687101142969</v>
      </c>
    </row>
    <row r="51" spans="1:8" ht="12.75">
      <c r="A51" s="49" t="s">
        <v>777</v>
      </c>
      <c r="B51" s="51" t="s">
        <v>912</v>
      </c>
      <c r="C51" s="53" t="s">
        <v>913</v>
      </c>
      <c r="D51" s="34">
        <v>26784142</v>
      </c>
      <c r="E51" s="34">
        <v>25291393</v>
      </c>
      <c r="F51" s="34">
        <v>29088946</v>
      </c>
      <c r="G51" s="34">
        <v>23717357</v>
      </c>
      <c r="H51" s="36">
        <f t="shared" si="0"/>
        <v>-0.06223603421132241</v>
      </c>
    </row>
    <row r="52" spans="1:8" ht="12.75">
      <c r="A52" s="49" t="s">
        <v>777</v>
      </c>
      <c r="B52" s="51" t="s">
        <v>914</v>
      </c>
      <c r="C52" s="53" t="s">
        <v>915</v>
      </c>
      <c r="D52" s="34">
        <v>10183082</v>
      </c>
      <c r="E52" s="34">
        <v>12765483</v>
      </c>
      <c r="F52" s="34">
        <v>10523033</v>
      </c>
      <c r="G52" s="34">
        <v>10382590</v>
      </c>
      <c r="H52" s="36">
        <f t="shared" si="0"/>
        <v>-0.18666688914160162</v>
      </c>
    </row>
    <row r="53" spans="1:8" ht="12.75">
      <c r="A53" s="49" t="s">
        <v>777</v>
      </c>
      <c r="B53" s="51" t="s">
        <v>916</v>
      </c>
      <c r="C53" s="53" t="s">
        <v>917</v>
      </c>
      <c r="D53" s="34">
        <v>53382243</v>
      </c>
      <c r="E53" s="34">
        <v>50708291</v>
      </c>
      <c r="F53" s="34">
        <v>49448519</v>
      </c>
      <c r="G53" s="34">
        <v>48546453</v>
      </c>
      <c r="H53" s="36">
        <f t="shared" si="0"/>
        <v>-0.042632830990103766</v>
      </c>
    </row>
    <row r="54" spans="1:8" ht="12.75">
      <c r="A54" s="49" t="s">
        <v>777</v>
      </c>
      <c r="B54" s="51" t="s">
        <v>918</v>
      </c>
      <c r="C54" s="53" t="s">
        <v>919</v>
      </c>
      <c r="D54" s="34">
        <v>17782367</v>
      </c>
      <c r="E54" s="34">
        <v>17424205</v>
      </c>
      <c r="F54" s="34">
        <v>17486990</v>
      </c>
      <c r="G54" s="34">
        <v>16699718</v>
      </c>
      <c r="H54" s="36">
        <f t="shared" si="0"/>
        <v>-0.04157934321824152</v>
      </c>
    </row>
    <row r="55" spans="1:8" ht="12.75">
      <c r="A55" s="49" t="s">
        <v>777</v>
      </c>
      <c r="B55" s="51" t="s">
        <v>920</v>
      </c>
      <c r="C55" s="53" t="s">
        <v>921</v>
      </c>
      <c r="D55" s="34">
        <v>15971653</v>
      </c>
      <c r="E55" s="34">
        <v>16085568</v>
      </c>
      <c r="F55" s="34">
        <v>16067690</v>
      </c>
      <c r="G55" s="34">
        <v>16061077</v>
      </c>
      <c r="H55" s="36">
        <f t="shared" si="0"/>
        <v>-0.0015225449297158794</v>
      </c>
    </row>
    <row r="56" spans="1:8" ht="12.75">
      <c r="A56" s="49" t="s">
        <v>777</v>
      </c>
      <c r="B56" s="51" t="s">
        <v>922</v>
      </c>
      <c r="C56" s="53" t="s">
        <v>923</v>
      </c>
      <c r="D56" s="34">
        <v>82675831</v>
      </c>
      <c r="E56" s="34">
        <v>78852058</v>
      </c>
      <c r="F56" s="34">
        <v>72152716</v>
      </c>
      <c r="G56" s="34">
        <v>72216742</v>
      </c>
      <c r="H56" s="36">
        <f t="shared" si="0"/>
        <v>-0.08414892608129518</v>
      </c>
    </row>
    <row r="57" spans="1:8" ht="12.75">
      <c r="A57" s="49" t="s">
        <v>767</v>
      </c>
      <c r="B57" s="51" t="s">
        <v>924</v>
      </c>
      <c r="C57" s="53" t="s">
        <v>767</v>
      </c>
      <c r="D57" s="34">
        <v>537292920</v>
      </c>
      <c r="E57" s="34">
        <v>520834423</v>
      </c>
      <c r="F57" s="34">
        <v>520834423</v>
      </c>
      <c r="G57" s="34">
        <v>517559091</v>
      </c>
      <c r="H57" s="36">
        <f t="shared" si="0"/>
        <v>-0.006288624283191819</v>
      </c>
    </row>
    <row r="58" spans="1:8" ht="12.75">
      <c r="A58" s="49" t="s">
        <v>778</v>
      </c>
      <c r="B58" s="51" t="s">
        <v>925</v>
      </c>
      <c r="C58" s="53" t="s">
        <v>926</v>
      </c>
      <c r="D58" s="34">
        <v>6706994419</v>
      </c>
      <c r="E58" s="34">
        <v>6795411306</v>
      </c>
      <c r="F58" s="34">
        <v>7244841585</v>
      </c>
      <c r="G58" s="34">
        <v>7156343335</v>
      </c>
      <c r="H58" s="36">
        <f t="shared" si="0"/>
        <v>0.053114081362715386</v>
      </c>
    </row>
    <row r="59" spans="1:8" ht="12.75">
      <c r="A59" s="49" t="s">
        <v>768</v>
      </c>
      <c r="B59" s="51" t="s">
        <v>927</v>
      </c>
      <c r="C59" s="53" t="s">
        <v>768</v>
      </c>
      <c r="D59" s="34">
        <v>2664197431</v>
      </c>
      <c r="E59" s="34">
        <v>2875953011</v>
      </c>
      <c r="F59" s="34">
        <v>3028152227</v>
      </c>
      <c r="G59" s="34">
        <v>3028149808</v>
      </c>
      <c r="H59" s="36">
        <f t="shared" si="0"/>
        <v>0.05292047415860926</v>
      </c>
    </row>
    <row r="60" spans="1:8" ht="12.75">
      <c r="A60" s="49" t="s">
        <v>789</v>
      </c>
      <c r="B60" s="51" t="s">
        <v>928</v>
      </c>
      <c r="C60" s="53" t="s">
        <v>929</v>
      </c>
      <c r="D60" s="34">
        <v>250000</v>
      </c>
      <c r="E60" s="34">
        <v>250000</v>
      </c>
      <c r="F60" s="34">
        <v>250000</v>
      </c>
      <c r="G60" s="34">
        <v>250000</v>
      </c>
      <c r="H60" s="36">
        <f t="shared" si="0"/>
        <v>0</v>
      </c>
    </row>
    <row r="61" spans="1:8" ht="12.75">
      <c r="A61" s="49" t="s">
        <v>791</v>
      </c>
      <c r="B61" s="51" t="s">
        <v>930</v>
      </c>
      <c r="C61" s="53" t="s">
        <v>931</v>
      </c>
      <c r="D61" s="34">
        <v>17449078</v>
      </c>
      <c r="E61" s="34">
        <v>17122024</v>
      </c>
      <c r="F61" s="34">
        <v>17032227</v>
      </c>
      <c r="G61" s="34">
        <v>17032228</v>
      </c>
      <c r="H61" s="36">
        <f t="shared" si="0"/>
        <v>-0.005244473433748253</v>
      </c>
    </row>
    <row r="62" spans="1:8" ht="12.75">
      <c r="A62" s="49" t="s">
        <v>790</v>
      </c>
      <c r="B62" s="51" t="s">
        <v>932</v>
      </c>
      <c r="C62" s="53" t="s">
        <v>933</v>
      </c>
      <c r="D62" s="34">
        <v>26909307</v>
      </c>
      <c r="E62" s="34">
        <v>26893268</v>
      </c>
      <c r="F62" s="34">
        <v>27037118</v>
      </c>
      <c r="G62" s="34">
        <v>26931309</v>
      </c>
      <c r="H62" s="36">
        <f t="shared" si="0"/>
        <v>0.001414517566254871</v>
      </c>
    </row>
    <row r="63" spans="1:8" ht="12.75">
      <c r="A63" s="49" t="s">
        <v>790</v>
      </c>
      <c r="B63" s="51" t="s">
        <v>934</v>
      </c>
      <c r="C63" s="53" t="s">
        <v>935</v>
      </c>
      <c r="D63" s="34">
        <v>44788085</v>
      </c>
      <c r="E63" s="34">
        <v>42150464</v>
      </c>
      <c r="F63" s="34">
        <v>42117609</v>
      </c>
      <c r="G63" s="34">
        <v>41266094</v>
      </c>
      <c r="H63" s="36">
        <f t="shared" si="0"/>
        <v>-0.02098126369379943</v>
      </c>
    </row>
    <row r="64" spans="1:8" ht="12.75">
      <c r="A64" s="49" t="s">
        <v>790</v>
      </c>
      <c r="B64" s="51" t="s">
        <v>936</v>
      </c>
      <c r="C64" s="53" t="s">
        <v>937</v>
      </c>
      <c r="D64" s="34">
        <v>5334020</v>
      </c>
      <c r="E64" s="34">
        <v>4990453</v>
      </c>
      <c r="F64" s="34">
        <v>4895345</v>
      </c>
      <c r="G64" s="34">
        <v>4830218</v>
      </c>
      <c r="H64" s="36">
        <f t="shared" si="0"/>
        <v>-0.03210830760253628</v>
      </c>
    </row>
    <row r="65" spans="1:8" ht="12.75">
      <c r="A65" s="49" t="s">
        <v>790</v>
      </c>
      <c r="B65" s="51" t="s">
        <v>938</v>
      </c>
      <c r="C65" s="53" t="s">
        <v>939</v>
      </c>
      <c r="D65" s="34">
        <v>26293874</v>
      </c>
      <c r="E65" s="34">
        <v>26312530</v>
      </c>
      <c r="F65" s="34">
        <v>26271449</v>
      </c>
      <c r="G65" s="34">
        <v>26300788</v>
      </c>
      <c r="H65" s="36">
        <f t="shared" si="0"/>
        <v>-0.0004462512726826345</v>
      </c>
    </row>
    <row r="66" spans="1:8" ht="12.75">
      <c r="A66" s="49" t="s">
        <v>790</v>
      </c>
      <c r="B66" s="51" t="s">
        <v>940</v>
      </c>
      <c r="C66" s="53" t="s">
        <v>941</v>
      </c>
      <c r="D66" s="34">
        <v>19803450</v>
      </c>
      <c r="E66" s="34">
        <v>20006442</v>
      </c>
      <c r="F66" s="34">
        <v>19803450</v>
      </c>
      <c r="G66" s="34">
        <v>19313325</v>
      </c>
      <c r="H66" s="36">
        <f t="shared" si="0"/>
        <v>-0.0346446909450466</v>
      </c>
    </row>
    <row r="67" spans="1:8" ht="12.75">
      <c r="A67" s="49" t="s">
        <v>789</v>
      </c>
      <c r="B67" s="51" t="s">
        <v>942</v>
      </c>
      <c r="C67" s="53" t="s">
        <v>943</v>
      </c>
      <c r="D67" s="34">
        <v>152136028</v>
      </c>
      <c r="E67" s="34">
        <v>147077709</v>
      </c>
      <c r="F67" s="34">
        <v>143744597</v>
      </c>
      <c r="G67" s="34">
        <v>143309057</v>
      </c>
      <c r="H67" s="36">
        <f aca="true" t="shared" si="1" ref="H67:H127">(G67-E67)/E67</f>
        <v>-0.025623542993860476</v>
      </c>
    </row>
    <row r="68" spans="1:8" ht="12.75">
      <c r="A68" s="49" t="s">
        <v>789</v>
      </c>
      <c r="B68" s="51" t="s">
        <v>944</v>
      </c>
      <c r="C68" s="53" t="s">
        <v>945</v>
      </c>
      <c r="D68" s="34">
        <v>758732690</v>
      </c>
      <c r="E68" s="34">
        <v>759887943</v>
      </c>
      <c r="F68" s="34">
        <v>765079873</v>
      </c>
      <c r="G68" s="34">
        <v>768395588</v>
      </c>
      <c r="H68" s="36">
        <f t="shared" si="1"/>
        <v>0.011195920501662704</v>
      </c>
    </row>
    <row r="69" spans="1:8" ht="12.75">
      <c r="A69" s="49" t="s">
        <v>791</v>
      </c>
      <c r="B69" s="51" t="s">
        <v>946</v>
      </c>
      <c r="C69" s="53" t="s">
        <v>947</v>
      </c>
      <c r="D69" s="34">
        <v>504557673</v>
      </c>
      <c r="E69" s="34">
        <v>497029176</v>
      </c>
      <c r="F69" s="34">
        <v>491281270</v>
      </c>
      <c r="G69" s="34">
        <v>491464619</v>
      </c>
      <c r="H69" s="36">
        <f t="shared" si="1"/>
        <v>-0.011195634519451228</v>
      </c>
    </row>
    <row r="70" spans="1:8" ht="12.75">
      <c r="A70" s="49" t="s">
        <v>789</v>
      </c>
      <c r="B70" s="51" t="s">
        <v>948</v>
      </c>
      <c r="C70" s="53" t="s">
        <v>949</v>
      </c>
      <c r="D70" s="34">
        <v>785259603</v>
      </c>
      <c r="E70" s="34">
        <v>775563841</v>
      </c>
      <c r="F70" s="34">
        <v>759968559</v>
      </c>
      <c r="G70" s="34">
        <v>743164943</v>
      </c>
      <c r="H70" s="36">
        <f t="shared" si="1"/>
        <v>-0.04177463709270582</v>
      </c>
    </row>
    <row r="71" spans="1:8" ht="12.75">
      <c r="A71" s="49" t="s">
        <v>791</v>
      </c>
      <c r="B71" s="51" t="s">
        <v>950</v>
      </c>
      <c r="C71" s="53" t="s">
        <v>951</v>
      </c>
      <c r="D71" s="34">
        <v>644078375</v>
      </c>
      <c r="E71" s="34">
        <v>633817379</v>
      </c>
      <c r="F71" s="34">
        <v>621742379</v>
      </c>
      <c r="G71" s="34">
        <v>621557846</v>
      </c>
      <c r="H71" s="36">
        <f t="shared" si="1"/>
        <v>-0.019342374327668915</v>
      </c>
    </row>
    <row r="72" spans="1:8" ht="12.75">
      <c r="A72" s="49" t="s">
        <v>790</v>
      </c>
      <c r="B72" s="51" t="s">
        <v>952</v>
      </c>
      <c r="C72" s="53" t="s">
        <v>953</v>
      </c>
      <c r="D72" s="34">
        <v>1260366846</v>
      </c>
      <c r="E72" s="34">
        <v>1252479356</v>
      </c>
      <c r="F72" s="34">
        <v>1247365846</v>
      </c>
      <c r="G72" s="34">
        <v>1257126507</v>
      </c>
      <c r="H72" s="36">
        <f t="shared" si="1"/>
        <v>0.0037103613546505434</v>
      </c>
    </row>
    <row r="73" spans="1:8" ht="12.75">
      <c r="A73" s="49" t="s">
        <v>782</v>
      </c>
      <c r="B73" s="51" t="s">
        <v>954</v>
      </c>
      <c r="C73" s="53" t="s">
        <v>955</v>
      </c>
      <c r="D73" s="34">
        <v>78821155</v>
      </c>
      <c r="E73" s="34">
        <v>65897769</v>
      </c>
      <c r="F73" s="34">
        <v>0</v>
      </c>
      <c r="G73" s="35"/>
      <c r="H73" s="36">
        <f t="shared" si="1"/>
        <v>-1</v>
      </c>
    </row>
    <row r="74" spans="1:8" ht="12.75">
      <c r="A74" s="49" t="s">
        <v>764</v>
      </c>
      <c r="B74" s="51" t="s">
        <v>956</v>
      </c>
      <c r="C74" s="53" t="s">
        <v>764</v>
      </c>
      <c r="D74" s="34">
        <v>24978256</v>
      </c>
      <c r="E74" s="34">
        <v>24680256</v>
      </c>
      <c r="F74" s="34">
        <v>21134571</v>
      </c>
      <c r="G74" s="34">
        <v>21110977</v>
      </c>
      <c r="H74" s="36">
        <f t="shared" si="1"/>
        <v>-0.14462082565107914</v>
      </c>
    </row>
    <row r="75" spans="1:8" ht="12.75">
      <c r="A75" s="49" t="s">
        <v>770</v>
      </c>
      <c r="B75" s="51" t="s">
        <v>957</v>
      </c>
      <c r="C75" s="53" t="s">
        <v>770</v>
      </c>
      <c r="D75" s="34">
        <v>2023347</v>
      </c>
      <c r="E75" s="34">
        <v>2003657</v>
      </c>
      <c r="F75" s="34">
        <v>2261696</v>
      </c>
      <c r="G75" s="34">
        <v>1900977</v>
      </c>
      <c r="H75" s="36">
        <f t="shared" si="1"/>
        <v>-0.051246296147494305</v>
      </c>
    </row>
    <row r="76" spans="1:8" ht="12.75">
      <c r="A76" s="49" t="s">
        <v>772</v>
      </c>
      <c r="B76" s="51" t="s">
        <v>958</v>
      </c>
      <c r="C76" s="53" t="s">
        <v>772</v>
      </c>
      <c r="D76" s="34">
        <v>20572163</v>
      </c>
      <c r="E76" s="34">
        <v>29478837</v>
      </c>
      <c r="F76" s="34">
        <v>18895617</v>
      </c>
      <c r="G76" s="34">
        <v>31187118</v>
      </c>
      <c r="H76" s="36">
        <f t="shared" si="1"/>
        <v>0.057949402820742214</v>
      </c>
    </row>
    <row r="77" spans="1:8" ht="12.75">
      <c r="A77" s="49" t="s">
        <v>780</v>
      </c>
      <c r="B77" s="51" t="s">
        <v>959</v>
      </c>
      <c r="C77" s="53" t="s">
        <v>960</v>
      </c>
      <c r="D77" s="34">
        <v>1264071</v>
      </c>
      <c r="E77" s="34">
        <v>1211350</v>
      </c>
      <c r="F77" s="34">
        <v>1196771</v>
      </c>
      <c r="G77" s="34">
        <v>1069204</v>
      </c>
      <c r="H77" s="36">
        <f t="shared" si="1"/>
        <v>-0.11734511082676354</v>
      </c>
    </row>
    <row r="78" spans="1:8" ht="12.75">
      <c r="A78" s="49" t="s">
        <v>770</v>
      </c>
      <c r="B78" s="51" t="s">
        <v>961</v>
      </c>
      <c r="C78" s="53" t="s">
        <v>962</v>
      </c>
      <c r="D78" s="34">
        <v>20555968</v>
      </c>
      <c r="E78" s="34">
        <v>19766249</v>
      </c>
      <c r="F78" s="34">
        <v>20047378</v>
      </c>
      <c r="G78" s="34">
        <v>20047378</v>
      </c>
      <c r="H78" s="36">
        <f t="shared" si="1"/>
        <v>0.01422267826333666</v>
      </c>
    </row>
    <row r="79" spans="1:8" ht="12.75">
      <c r="A79" s="49" t="s">
        <v>770</v>
      </c>
      <c r="B79" s="51" t="s">
        <v>963</v>
      </c>
      <c r="C79" s="53" t="s">
        <v>964</v>
      </c>
      <c r="D79" s="34">
        <v>1838835</v>
      </c>
      <c r="E79" s="34">
        <v>1805890</v>
      </c>
      <c r="F79" s="34">
        <v>1943835</v>
      </c>
      <c r="G79" s="34">
        <v>1806316</v>
      </c>
      <c r="H79" s="36">
        <f t="shared" si="1"/>
        <v>0.00023589476656939238</v>
      </c>
    </row>
    <row r="80" spans="1:8" ht="12.75">
      <c r="A80" s="49" t="s">
        <v>779</v>
      </c>
      <c r="B80" s="51" t="s">
        <v>965</v>
      </c>
      <c r="C80" s="53" t="s">
        <v>966</v>
      </c>
      <c r="D80" s="34">
        <v>248397105</v>
      </c>
      <c r="E80" s="34">
        <v>290059822</v>
      </c>
      <c r="F80" s="34">
        <v>271390175</v>
      </c>
      <c r="G80" s="34">
        <v>277938984</v>
      </c>
      <c r="H80" s="36">
        <f t="shared" si="1"/>
        <v>-0.041787373088852</v>
      </c>
    </row>
    <row r="81" spans="1:8" ht="12.75">
      <c r="A81" s="49" t="s">
        <v>779</v>
      </c>
      <c r="B81" s="51" t="s">
        <v>967</v>
      </c>
      <c r="C81" s="53" t="s">
        <v>968</v>
      </c>
      <c r="D81" s="34">
        <v>1482341</v>
      </c>
      <c r="E81" s="34">
        <v>1425369</v>
      </c>
      <c r="F81" s="34">
        <v>1321206</v>
      </c>
      <c r="G81" s="34">
        <v>1260453</v>
      </c>
      <c r="H81" s="36">
        <f t="shared" si="1"/>
        <v>-0.11570056595870964</v>
      </c>
    </row>
    <row r="82" spans="1:8" ht="12.75">
      <c r="A82" s="49" t="s">
        <v>779</v>
      </c>
      <c r="B82" s="51" t="s">
        <v>969</v>
      </c>
      <c r="C82" s="53" t="s">
        <v>970</v>
      </c>
      <c r="D82" s="34">
        <v>17931502</v>
      </c>
      <c r="E82" s="34">
        <v>17779333</v>
      </c>
      <c r="F82" s="34">
        <v>15870548</v>
      </c>
      <c r="G82" s="34">
        <v>18546502</v>
      </c>
      <c r="H82" s="36">
        <f t="shared" si="1"/>
        <v>0.04314948147942333</v>
      </c>
    </row>
    <row r="83" spans="1:8" ht="12.75">
      <c r="A83" s="49" t="s">
        <v>779</v>
      </c>
      <c r="B83" s="51" t="s">
        <v>971</v>
      </c>
      <c r="C83" s="53" t="s">
        <v>972</v>
      </c>
      <c r="D83" s="34">
        <v>12720632</v>
      </c>
      <c r="E83" s="34">
        <v>12405110</v>
      </c>
      <c r="F83" s="34">
        <v>12548908</v>
      </c>
      <c r="G83" s="34">
        <v>12558823</v>
      </c>
      <c r="H83" s="36">
        <f t="shared" si="1"/>
        <v>0.012391103343702716</v>
      </c>
    </row>
    <row r="84" spans="1:8" ht="12.75">
      <c r="A84" s="49" t="s">
        <v>779</v>
      </c>
      <c r="B84" s="51" t="s">
        <v>973</v>
      </c>
      <c r="C84" s="53" t="s">
        <v>974</v>
      </c>
      <c r="D84" s="34">
        <v>5544164</v>
      </c>
      <c r="E84" s="34">
        <v>5431165</v>
      </c>
      <c r="F84" s="34">
        <v>5214165</v>
      </c>
      <c r="G84" s="34">
        <v>5327407</v>
      </c>
      <c r="H84" s="36">
        <f t="shared" si="1"/>
        <v>-0.019104188512041154</v>
      </c>
    </row>
    <row r="85" spans="1:8" ht="12.75">
      <c r="A85" s="49" t="s">
        <v>779</v>
      </c>
      <c r="B85" s="51" t="s">
        <v>975</v>
      </c>
      <c r="C85" s="53" t="s">
        <v>976</v>
      </c>
      <c r="D85" s="34">
        <v>1274464</v>
      </c>
      <c r="E85" s="34">
        <v>1244288</v>
      </c>
      <c r="F85" s="34">
        <v>1201845</v>
      </c>
      <c r="G85" s="34">
        <v>1384480</v>
      </c>
      <c r="H85" s="36">
        <f t="shared" si="1"/>
        <v>0.11266844974796832</v>
      </c>
    </row>
    <row r="86" spans="1:8" ht="12.75">
      <c r="A86" s="49" t="s">
        <v>779</v>
      </c>
      <c r="B86" s="51" t="s">
        <v>977</v>
      </c>
      <c r="C86" s="53" t="s">
        <v>978</v>
      </c>
      <c r="D86" s="34">
        <v>2685874</v>
      </c>
      <c r="E86" s="34">
        <v>2720907</v>
      </c>
      <c r="F86" s="34">
        <v>2678328</v>
      </c>
      <c r="G86" s="34">
        <v>2653105</v>
      </c>
      <c r="H86" s="36">
        <f t="shared" si="1"/>
        <v>-0.024918896529723362</v>
      </c>
    </row>
    <row r="87" spans="1:8" ht="12.75">
      <c r="A87" s="49" t="s">
        <v>777</v>
      </c>
      <c r="B87" s="51" t="s">
        <v>979</v>
      </c>
      <c r="C87" s="53" t="s">
        <v>980</v>
      </c>
      <c r="D87" s="34">
        <v>3138004</v>
      </c>
      <c r="E87" s="34">
        <v>3125288</v>
      </c>
      <c r="F87" s="34">
        <v>3138005</v>
      </c>
      <c r="G87" s="34">
        <v>3138005</v>
      </c>
      <c r="H87" s="36">
        <f t="shared" si="1"/>
        <v>0.004069064994970064</v>
      </c>
    </row>
    <row r="88" spans="1:8" ht="12.75">
      <c r="A88" s="49" t="s">
        <v>779</v>
      </c>
      <c r="B88" s="51" t="s">
        <v>981</v>
      </c>
      <c r="C88" s="53" t="s">
        <v>982</v>
      </c>
      <c r="D88" s="34">
        <v>21605033</v>
      </c>
      <c r="E88" s="34">
        <v>15972790</v>
      </c>
      <c r="F88" s="34">
        <v>11416721</v>
      </c>
      <c r="G88" s="34">
        <v>11482948</v>
      </c>
      <c r="H88" s="36">
        <f t="shared" si="1"/>
        <v>-0.28109315905361554</v>
      </c>
    </row>
    <row r="89" spans="1:8" ht="12.75">
      <c r="A89" s="49" t="s">
        <v>776</v>
      </c>
      <c r="B89" s="51" t="s">
        <v>983</v>
      </c>
      <c r="C89" s="53" t="s">
        <v>984</v>
      </c>
      <c r="D89" s="34">
        <v>8541031</v>
      </c>
      <c r="E89" s="34">
        <v>8513634</v>
      </c>
      <c r="F89" s="34">
        <v>7916972</v>
      </c>
      <c r="G89" s="34">
        <v>7585001</v>
      </c>
      <c r="H89" s="36">
        <f t="shared" si="1"/>
        <v>-0.10907598329925858</v>
      </c>
    </row>
    <row r="90" spans="1:8" ht="12.75">
      <c r="A90" s="49" t="s">
        <v>769</v>
      </c>
      <c r="B90" s="51" t="s">
        <v>985</v>
      </c>
      <c r="C90" s="53" t="s">
        <v>769</v>
      </c>
      <c r="D90" s="34">
        <v>4309112952</v>
      </c>
      <c r="E90" s="34">
        <v>4306010212</v>
      </c>
      <c r="F90" s="34">
        <v>4477008972</v>
      </c>
      <c r="G90" s="34">
        <v>4279823976</v>
      </c>
      <c r="H90" s="36">
        <f t="shared" si="1"/>
        <v>-0.006081322317124128</v>
      </c>
    </row>
    <row r="91" spans="1:8" ht="12.75">
      <c r="A91" s="49" t="s">
        <v>763</v>
      </c>
      <c r="B91" s="51" t="s">
        <v>986</v>
      </c>
      <c r="C91" s="53" t="s">
        <v>987</v>
      </c>
      <c r="D91" s="34">
        <v>103344444</v>
      </c>
      <c r="E91" s="34">
        <v>102039546</v>
      </c>
      <c r="F91" s="34">
        <v>98779838</v>
      </c>
      <c r="G91" s="34">
        <v>100684166</v>
      </c>
      <c r="H91" s="36">
        <f t="shared" si="1"/>
        <v>-0.013282889361346237</v>
      </c>
    </row>
    <row r="92" spans="1:8" ht="12.75">
      <c r="A92" s="49" t="s">
        <v>799</v>
      </c>
      <c r="B92" s="51" t="s">
        <v>988</v>
      </c>
      <c r="C92" s="53" t="s">
        <v>799</v>
      </c>
      <c r="D92" s="34">
        <v>411898263</v>
      </c>
      <c r="E92" s="34">
        <v>379900504</v>
      </c>
      <c r="F92" s="34">
        <v>446990667</v>
      </c>
      <c r="G92" s="34">
        <v>418671908</v>
      </c>
      <c r="H92" s="36">
        <f t="shared" si="1"/>
        <v>0.10205673220165036</v>
      </c>
    </row>
    <row r="93" spans="1:8" ht="12.75">
      <c r="A93" s="49" t="s">
        <v>796</v>
      </c>
      <c r="B93" s="51" t="s">
        <v>989</v>
      </c>
      <c r="C93" s="53" t="s">
        <v>796</v>
      </c>
      <c r="D93" s="34">
        <v>185822718</v>
      </c>
      <c r="E93" s="34">
        <v>171387321</v>
      </c>
      <c r="F93" s="34">
        <v>200279737</v>
      </c>
      <c r="G93" s="34">
        <v>188878563</v>
      </c>
      <c r="H93" s="36">
        <f t="shared" si="1"/>
        <v>0.10205680267328526</v>
      </c>
    </row>
    <row r="94" spans="1:8" ht="12.75">
      <c r="A94" s="49" t="s">
        <v>766</v>
      </c>
      <c r="B94" s="51" t="s">
        <v>990</v>
      </c>
      <c r="C94" s="53" t="s">
        <v>766</v>
      </c>
      <c r="D94" s="34">
        <v>204542148</v>
      </c>
      <c r="E94" s="34">
        <v>188680606</v>
      </c>
      <c r="F94" s="34">
        <v>220417590</v>
      </c>
      <c r="G94" s="34">
        <v>207897119</v>
      </c>
      <c r="H94" s="36">
        <f t="shared" si="1"/>
        <v>0.10184678440136026</v>
      </c>
    </row>
    <row r="95" spans="1:8" ht="12.75">
      <c r="A95" s="49" t="s">
        <v>781</v>
      </c>
      <c r="B95" s="51" t="s">
        <v>991</v>
      </c>
      <c r="C95" s="53" t="s">
        <v>992</v>
      </c>
      <c r="D95" s="34">
        <v>114868154</v>
      </c>
      <c r="E95" s="34">
        <v>206818676</v>
      </c>
      <c r="F95" s="34">
        <v>33461602</v>
      </c>
      <c r="G95" s="34">
        <v>35247359</v>
      </c>
      <c r="H95" s="36">
        <f t="shared" si="1"/>
        <v>-0.829573616456185</v>
      </c>
    </row>
    <row r="96" spans="1:8" ht="12.75">
      <c r="A96" s="49" t="s">
        <v>781</v>
      </c>
      <c r="B96" s="51" t="s">
        <v>993</v>
      </c>
      <c r="C96" s="53" t="s">
        <v>994</v>
      </c>
      <c r="D96" s="34">
        <v>23390037</v>
      </c>
      <c r="E96" s="34">
        <v>23181515</v>
      </c>
      <c r="F96" s="34">
        <v>24714501</v>
      </c>
      <c r="G96" s="34">
        <v>22247417</v>
      </c>
      <c r="H96" s="36">
        <f t="shared" si="1"/>
        <v>-0.04029495052415685</v>
      </c>
    </row>
    <row r="97" spans="1:8" ht="12.75">
      <c r="A97" s="49" t="s">
        <v>781</v>
      </c>
      <c r="B97" s="51" t="s">
        <v>995</v>
      </c>
      <c r="C97" s="53" t="s">
        <v>996</v>
      </c>
      <c r="D97" s="34">
        <v>2123066</v>
      </c>
      <c r="E97" s="34">
        <v>1998953</v>
      </c>
      <c r="F97" s="34">
        <v>1993569</v>
      </c>
      <c r="G97" s="34">
        <v>1991372</v>
      </c>
      <c r="H97" s="36">
        <f t="shared" si="1"/>
        <v>-0.0037924853660891477</v>
      </c>
    </row>
    <row r="98" spans="1:8" ht="12.75">
      <c r="A98" s="49" t="s">
        <v>781</v>
      </c>
      <c r="B98" s="51" t="s">
        <v>997</v>
      </c>
      <c r="C98" s="53" t="s">
        <v>998</v>
      </c>
      <c r="D98" s="34">
        <v>3983913</v>
      </c>
      <c r="E98" s="34">
        <v>3753230</v>
      </c>
      <c r="F98" s="34">
        <v>3833658</v>
      </c>
      <c r="G98" s="34">
        <v>3641391</v>
      </c>
      <c r="H98" s="36">
        <f t="shared" si="1"/>
        <v>-0.029798067264729312</v>
      </c>
    </row>
    <row r="99" spans="1:8" ht="12.75">
      <c r="A99" s="49" t="s">
        <v>781</v>
      </c>
      <c r="B99" s="51" t="s">
        <v>999</v>
      </c>
      <c r="C99" s="53" t="s">
        <v>1000</v>
      </c>
      <c r="D99" s="34">
        <v>259102352</v>
      </c>
      <c r="E99" s="34">
        <v>255759796</v>
      </c>
      <c r="F99" s="34">
        <v>272480045</v>
      </c>
      <c r="G99" s="34">
        <v>262449884</v>
      </c>
      <c r="H99" s="36">
        <f t="shared" si="1"/>
        <v>0.026157699938109114</v>
      </c>
    </row>
    <row r="100" spans="1:8" ht="12.75">
      <c r="A100" s="49" t="s">
        <v>781</v>
      </c>
      <c r="B100" s="51" t="s">
        <v>1001</v>
      </c>
      <c r="C100" s="53" t="s">
        <v>1002</v>
      </c>
      <c r="D100" s="34">
        <v>3783088</v>
      </c>
      <c r="E100" s="34">
        <v>3772639</v>
      </c>
      <c r="F100" s="34">
        <v>4000000</v>
      </c>
      <c r="G100" s="34">
        <v>2926780</v>
      </c>
      <c r="H100" s="36">
        <f t="shared" si="1"/>
        <v>-0.22420883630795313</v>
      </c>
    </row>
    <row r="101" spans="1:8" ht="12.75">
      <c r="A101" s="49" t="s">
        <v>781</v>
      </c>
      <c r="B101" s="51" t="s">
        <v>1003</v>
      </c>
      <c r="C101" s="53" t="s">
        <v>1004</v>
      </c>
      <c r="D101" s="34">
        <v>9452954</v>
      </c>
      <c r="E101" s="34">
        <v>8777269</v>
      </c>
      <c r="F101" s="34">
        <v>9052018</v>
      </c>
      <c r="G101" s="34">
        <v>7536481</v>
      </c>
      <c r="H101" s="36">
        <f t="shared" si="1"/>
        <v>-0.14136378866820648</v>
      </c>
    </row>
    <row r="102" spans="1:8" ht="12.75">
      <c r="A102" s="49" t="s">
        <v>781</v>
      </c>
      <c r="B102" s="51" t="s">
        <v>1005</v>
      </c>
      <c r="C102" s="53" t="s">
        <v>1006</v>
      </c>
      <c r="D102" s="34">
        <v>14419926</v>
      </c>
      <c r="E102" s="34">
        <v>14383967</v>
      </c>
      <c r="F102" s="34">
        <v>14436169</v>
      </c>
      <c r="G102" s="34">
        <v>13136169</v>
      </c>
      <c r="H102" s="36">
        <f t="shared" si="1"/>
        <v>-0.08674922571777313</v>
      </c>
    </row>
    <row r="103" spans="1:8" ht="12.75">
      <c r="A103" s="49" t="s">
        <v>781</v>
      </c>
      <c r="B103" s="51" t="s">
        <v>1007</v>
      </c>
      <c r="C103" s="53" t="s">
        <v>1008</v>
      </c>
      <c r="D103" s="34">
        <v>7613529</v>
      </c>
      <c r="E103" s="34">
        <v>7606503</v>
      </c>
      <c r="F103" s="34">
        <v>7606503</v>
      </c>
      <c r="G103" s="34">
        <v>7606504</v>
      </c>
      <c r="H103" s="36">
        <f t="shared" si="1"/>
        <v>1.3146645705654753E-07</v>
      </c>
    </row>
    <row r="104" spans="1:8" ht="12.75">
      <c r="A104" s="49" t="s">
        <v>781</v>
      </c>
      <c r="B104" s="51" t="s">
        <v>1009</v>
      </c>
      <c r="C104" s="53" t="s">
        <v>1010</v>
      </c>
      <c r="D104" s="34">
        <v>15766123</v>
      </c>
      <c r="E104" s="34">
        <v>14418049</v>
      </c>
      <c r="F104" s="34">
        <v>14462431</v>
      </c>
      <c r="G104" s="34">
        <v>13788504</v>
      </c>
      <c r="H104" s="36">
        <f t="shared" si="1"/>
        <v>-0.04366367460673771</v>
      </c>
    </row>
    <row r="105" spans="1:8" ht="12.75">
      <c r="A105" s="49" t="s">
        <v>781</v>
      </c>
      <c r="B105" s="51" t="s">
        <v>1011</v>
      </c>
      <c r="C105" s="53" t="s">
        <v>1012</v>
      </c>
      <c r="D105" s="34">
        <v>2266707</v>
      </c>
      <c r="E105" s="34">
        <v>2061219</v>
      </c>
      <c r="F105" s="34">
        <v>2053627</v>
      </c>
      <c r="G105" s="34">
        <v>1924400</v>
      </c>
      <c r="H105" s="36">
        <f t="shared" si="1"/>
        <v>-0.0663777114416275</v>
      </c>
    </row>
    <row r="106" spans="1:8" ht="12.75">
      <c r="A106" s="49" t="s">
        <v>781</v>
      </c>
      <c r="B106" s="51" t="s">
        <v>1013</v>
      </c>
      <c r="C106" s="53" t="s">
        <v>1014</v>
      </c>
      <c r="D106" s="34">
        <v>529927622</v>
      </c>
      <c r="E106" s="34">
        <v>531200437</v>
      </c>
      <c r="F106" s="34">
        <v>521351926</v>
      </c>
      <c r="G106" s="34">
        <v>513643155</v>
      </c>
      <c r="H106" s="36">
        <f t="shared" si="1"/>
        <v>-0.033052085007979765</v>
      </c>
    </row>
    <row r="107" spans="1:8" ht="12.75">
      <c r="A107" s="49" t="s">
        <v>794</v>
      </c>
      <c r="B107" s="51" t="s">
        <v>1015</v>
      </c>
      <c r="C107" s="53" t="s">
        <v>1016</v>
      </c>
      <c r="D107" s="34">
        <v>69694898</v>
      </c>
      <c r="E107" s="34">
        <v>69694898</v>
      </c>
      <c r="F107" s="34">
        <v>68575675</v>
      </c>
      <c r="G107" s="34">
        <v>68367889</v>
      </c>
      <c r="H107" s="36">
        <f t="shared" si="1"/>
        <v>-0.019040260307146156</v>
      </c>
    </row>
    <row r="108" spans="1:8" ht="12.75">
      <c r="A108" s="49" t="s">
        <v>794</v>
      </c>
      <c r="B108" s="51" t="s">
        <v>1017</v>
      </c>
      <c r="C108" s="53" t="s">
        <v>1018</v>
      </c>
      <c r="D108" s="34">
        <v>40135460</v>
      </c>
      <c r="E108" s="34">
        <v>41164574</v>
      </c>
      <c r="F108" s="34">
        <v>40341283</v>
      </c>
      <c r="G108" s="34">
        <v>40341283</v>
      </c>
      <c r="H108" s="36">
        <f t="shared" si="1"/>
        <v>-0.019999988339488222</v>
      </c>
    </row>
    <row r="109" spans="1:8" ht="12.75">
      <c r="A109" s="49" t="s">
        <v>794</v>
      </c>
      <c r="B109" s="51" t="s">
        <v>1019</v>
      </c>
      <c r="C109" s="53" t="s">
        <v>1020</v>
      </c>
      <c r="D109" s="34">
        <v>61781296</v>
      </c>
      <c r="E109" s="34">
        <v>61781296</v>
      </c>
      <c r="F109" s="34">
        <v>60564670</v>
      </c>
      <c r="G109" s="34">
        <v>60564670</v>
      </c>
      <c r="H109" s="36">
        <f t="shared" si="1"/>
        <v>-0.01969246485214554</v>
      </c>
    </row>
    <row r="110" spans="1:8" ht="12.75">
      <c r="A110" s="49" t="s">
        <v>794</v>
      </c>
      <c r="B110" s="51" t="s">
        <v>1021</v>
      </c>
      <c r="C110" s="53" t="s">
        <v>1022</v>
      </c>
      <c r="D110" s="34">
        <v>11478719</v>
      </c>
      <c r="E110" s="34">
        <v>11478719</v>
      </c>
      <c r="F110" s="34">
        <v>11301145</v>
      </c>
      <c r="G110" s="34">
        <v>10801145</v>
      </c>
      <c r="H110" s="36">
        <f t="shared" si="1"/>
        <v>-0.0590287121759841</v>
      </c>
    </row>
    <row r="111" spans="1:8" ht="12.75">
      <c r="A111" s="49" t="s">
        <v>794</v>
      </c>
      <c r="B111" s="51" t="s">
        <v>1023</v>
      </c>
      <c r="C111" s="53" t="s">
        <v>1024</v>
      </c>
      <c r="D111" s="34">
        <v>12126291</v>
      </c>
      <c r="E111" s="34">
        <v>12181291</v>
      </c>
      <c r="F111" s="34">
        <v>11941717</v>
      </c>
      <c r="G111" s="34">
        <v>11867665</v>
      </c>
      <c r="H111" s="36">
        <f t="shared" si="1"/>
        <v>-0.025746532120446017</v>
      </c>
    </row>
    <row r="112" spans="1:8" ht="12.75">
      <c r="A112" s="49" t="s">
        <v>794</v>
      </c>
      <c r="B112" s="51" t="s">
        <v>1025</v>
      </c>
      <c r="C112" s="53" t="s">
        <v>1026</v>
      </c>
      <c r="D112" s="34">
        <v>15834616</v>
      </c>
      <c r="E112" s="34">
        <v>15834616</v>
      </c>
      <c r="F112" s="34">
        <v>15357495</v>
      </c>
      <c r="G112" s="34">
        <v>14542924</v>
      </c>
      <c r="H112" s="36">
        <f t="shared" si="1"/>
        <v>-0.08157393902068734</v>
      </c>
    </row>
    <row r="113" spans="1:8" ht="12.75">
      <c r="A113" s="49" t="s">
        <v>794</v>
      </c>
      <c r="B113" s="51" t="s">
        <v>1027</v>
      </c>
      <c r="C113" s="53" t="s">
        <v>1028</v>
      </c>
      <c r="D113" s="34">
        <v>47140720</v>
      </c>
      <c r="E113" s="34">
        <v>47140720</v>
      </c>
      <c r="F113" s="34">
        <v>46237906</v>
      </c>
      <c r="G113" s="34">
        <v>46237906</v>
      </c>
      <c r="H113" s="36">
        <f t="shared" si="1"/>
        <v>-0.01915146819989173</v>
      </c>
    </row>
    <row r="114" spans="1:8" ht="12.75">
      <c r="A114" s="49" t="s">
        <v>794</v>
      </c>
      <c r="B114" s="51" t="s">
        <v>1029</v>
      </c>
      <c r="C114" s="53" t="s">
        <v>1030</v>
      </c>
      <c r="D114" s="34">
        <v>344790</v>
      </c>
      <c r="E114" s="34">
        <v>344790</v>
      </c>
      <c r="F114" s="34">
        <v>345400</v>
      </c>
      <c r="G114" s="34">
        <v>344790</v>
      </c>
      <c r="H114" s="36">
        <f t="shared" si="1"/>
        <v>0</v>
      </c>
    </row>
    <row r="115" spans="1:8" ht="12.75">
      <c r="A115" s="49" t="s">
        <v>794</v>
      </c>
      <c r="B115" s="51" t="s">
        <v>1031</v>
      </c>
      <c r="C115" s="53" t="s">
        <v>1032</v>
      </c>
      <c r="D115" s="34">
        <v>250000</v>
      </c>
      <c r="E115" s="34">
        <v>10838349</v>
      </c>
      <c r="F115" s="34">
        <v>21060275</v>
      </c>
      <c r="G115" s="34">
        <v>21060275</v>
      </c>
      <c r="H115" s="36">
        <f t="shared" si="1"/>
        <v>0.9431257472886323</v>
      </c>
    </row>
    <row r="116" spans="1:8" ht="12.75">
      <c r="A116" s="49" t="s">
        <v>794</v>
      </c>
      <c r="B116" s="51" t="s">
        <v>1033</v>
      </c>
      <c r="C116" s="53" t="s">
        <v>1034</v>
      </c>
      <c r="D116" s="34">
        <v>6500000</v>
      </c>
      <c r="E116" s="34">
        <v>20128167</v>
      </c>
      <c r="F116" s="34">
        <v>33211207</v>
      </c>
      <c r="G116" s="34">
        <v>33211207</v>
      </c>
      <c r="H116" s="36">
        <f t="shared" si="1"/>
        <v>0.6499866580002044</v>
      </c>
    </row>
    <row r="117" spans="1:8" ht="12.75">
      <c r="A117" s="49" t="s">
        <v>794</v>
      </c>
      <c r="B117" s="51" t="s">
        <v>1035</v>
      </c>
      <c r="C117" s="53" t="s">
        <v>1036</v>
      </c>
      <c r="D117" s="34">
        <v>0</v>
      </c>
      <c r="E117" s="34">
        <v>1283881</v>
      </c>
      <c r="F117" s="34">
        <v>2516407</v>
      </c>
      <c r="G117" s="34">
        <v>2516407</v>
      </c>
      <c r="H117" s="36">
        <f t="shared" si="1"/>
        <v>0.9600001869332127</v>
      </c>
    </row>
    <row r="118" spans="1:8" ht="12.75">
      <c r="A118" s="49" t="s">
        <v>794</v>
      </c>
      <c r="B118" s="51" t="s">
        <v>1037</v>
      </c>
      <c r="C118" s="53" t="s">
        <v>1038</v>
      </c>
      <c r="D118" s="34">
        <v>0</v>
      </c>
      <c r="E118" s="34">
        <v>391296</v>
      </c>
      <c r="F118" s="34">
        <v>766940</v>
      </c>
      <c r="G118" s="34">
        <v>766940</v>
      </c>
      <c r="H118" s="36">
        <f t="shared" si="1"/>
        <v>0.959999591102388</v>
      </c>
    </row>
    <row r="119" spans="1:8" ht="12.75">
      <c r="A119" s="49" t="s">
        <v>794</v>
      </c>
      <c r="B119" s="51" t="s">
        <v>1039</v>
      </c>
      <c r="C119" s="53" t="s">
        <v>1040</v>
      </c>
      <c r="D119" s="34">
        <v>2500000</v>
      </c>
      <c r="E119" s="34">
        <v>13935979</v>
      </c>
      <c r="F119" s="34">
        <v>25296453</v>
      </c>
      <c r="G119" s="34">
        <v>25296453</v>
      </c>
      <c r="H119" s="36">
        <f t="shared" si="1"/>
        <v>0.8151902352895336</v>
      </c>
    </row>
    <row r="120" spans="1:8" ht="12.75">
      <c r="A120" s="49" t="s">
        <v>794</v>
      </c>
      <c r="B120" s="51" t="s">
        <v>1041</v>
      </c>
      <c r="C120" s="53" t="s">
        <v>1042</v>
      </c>
      <c r="D120" s="34">
        <v>16000000</v>
      </c>
      <c r="E120" s="34">
        <v>27971689</v>
      </c>
      <c r="F120" s="34">
        <v>39679154</v>
      </c>
      <c r="G120" s="34">
        <v>39679154</v>
      </c>
      <c r="H120" s="36">
        <f t="shared" si="1"/>
        <v>0.418546945806526</v>
      </c>
    </row>
    <row r="121" spans="1:8" ht="12.75">
      <c r="A121" s="49" t="s">
        <v>794</v>
      </c>
      <c r="B121" s="51" t="s">
        <v>1043</v>
      </c>
      <c r="C121" s="53" t="s">
        <v>1044</v>
      </c>
      <c r="D121" s="34">
        <v>8000000</v>
      </c>
      <c r="E121" s="34">
        <v>50721368</v>
      </c>
      <c r="F121" s="34">
        <v>92956188</v>
      </c>
      <c r="G121" s="34">
        <v>92956188</v>
      </c>
      <c r="H121" s="36">
        <f t="shared" si="1"/>
        <v>0.8326829828406836</v>
      </c>
    </row>
    <row r="122" spans="1:8" ht="12.75">
      <c r="A122" s="49" t="s">
        <v>781</v>
      </c>
      <c r="B122" s="51" t="s">
        <v>1045</v>
      </c>
      <c r="C122" s="53" t="s">
        <v>1046</v>
      </c>
      <c r="D122" s="34">
        <v>0</v>
      </c>
      <c r="E122" s="34">
        <v>0</v>
      </c>
      <c r="F122" s="34">
        <v>146071282</v>
      </c>
      <c r="G122" s="35"/>
      <c r="H122" s="36" t="s">
        <v>220</v>
      </c>
    </row>
    <row r="123" spans="1:8" ht="12.75">
      <c r="A123" s="49" t="s">
        <v>781</v>
      </c>
      <c r="B123" s="51" t="s">
        <v>1047</v>
      </c>
      <c r="C123" s="53" t="s">
        <v>1048</v>
      </c>
      <c r="D123" s="34">
        <v>19389506</v>
      </c>
      <c r="E123" s="34">
        <v>19243640</v>
      </c>
      <c r="F123" s="34">
        <v>19222211</v>
      </c>
      <c r="G123" s="34">
        <v>18512183</v>
      </c>
      <c r="H123" s="36">
        <f t="shared" si="1"/>
        <v>-0.03801032445005207</v>
      </c>
    </row>
    <row r="124" spans="1:8" ht="12.75">
      <c r="A124" s="49" t="s">
        <v>786</v>
      </c>
      <c r="B124" s="51" t="s">
        <v>1049</v>
      </c>
      <c r="C124" s="53" t="s">
        <v>1050</v>
      </c>
      <c r="D124" s="34">
        <v>17067606</v>
      </c>
      <c r="E124" s="34">
        <v>21669145</v>
      </c>
      <c r="F124" s="34">
        <v>17067606</v>
      </c>
      <c r="G124" s="34">
        <v>17067606</v>
      </c>
      <c r="H124" s="36">
        <f t="shared" si="1"/>
        <v>-0.21235443299677953</v>
      </c>
    </row>
    <row r="125" spans="1:8" ht="12.75">
      <c r="A125" s="49" t="s">
        <v>786</v>
      </c>
      <c r="B125" s="51" t="s">
        <v>1051</v>
      </c>
      <c r="C125" s="53" t="s">
        <v>1052</v>
      </c>
      <c r="D125" s="34">
        <v>30292914</v>
      </c>
      <c r="E125" s="34">
        <v>34486970</v>
      </c>
      <c r="F125" s="34">
        <v>30292914</v>
      </c>
      <c r="G125" s="34">
        <v>30292914</v>
      </c>
      <c r="H125" s="36">
        <f t="shared" si="1"/>
        <v>-0.12161277143222499</v>
      </c>
    </row>
    <row r="126" spans="1:8" ht="12.75">
      <c r="A126" s="49" t="s">
        <v>786</v>
      </c>
      <c r="B126" s="51" t="s">
        <v>1053</v>
      </c>
      <c r="C126" s="53" t="s">
        <v>1054</v>
      </c>
      <c r="D126" s="34">
        <v>6333424</v>
      </c>
      <c r="E126" s="34">
        <v>12993142</v>
      </c>
      <c r="F126" s="34">
        <v>6333424</v>
      </c>
      <c r="G126" s="34">
        <v>7119661</v>
      </c>
      <c r="H126" s="36">
        <f t="shared" si="1"/>
        <v>-0.452044701735731</v>
      </c>
    </row>
    <row r="127" spans="1:8" ht="12.75">
      <c r="A127" s="29"/>
      <c r="B127" s="29"/>
      <c r="C127" s="31"/>
      <c r="D127" s="54">
        <f>SUM(D2:D126)</f>
        <v>26966734755</v>
      </c>
      <c r="E127" s="54">
        <f>SUM(E2:E126)</f>
        <v>27461993232</v>
      </c>
      <c r="F127" s="54">
        <f>SUM(F2:F126)</f>
        <v>28212559898</v>
      </c>
      <c r="G127" s="54">
        <f>SUM(G2:G126)</f>
        <v>27802282067</v>
      </c>
      <c r="H127" s="36">
        <f t="shared" si="1"/>
        <v>0.012391264979392665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1" sqref="B1:E16384"/>
    </sheetView>
  </sheetViews>
  <sheetFormatPr defaultColWidth="9.140625" defaultRowHeight="12.75"/>
  <cols>
    <col min="1" max="1" width="52.140625" style="0" customWidth="1"/>
    <col min="2" max="5" width="14.57421875" style="1" bestFit="1" customWidth="1"/>
  </cols>
  <sheetData>
    <row r="1" spans="1:6" ht="63.75">
      <c r="A1" s="55" t="s">
        <v>760</v>
      </c>
      <c r="B1" s="56" t="s">
        <v>800</v>
      </c>
      <c r="C1" s="56" t="s">
        <v>801</v>
      </c>
      <c r="D1" s="56" t="s">
        <v>802</v>
      </c>
      <c r="E1" s="56" t="s">
        <v>803</v>
      </c>
      <c r="F1" s="6" t="s">
        <v>752</v>
      </c>
    </row>
    <row r="2" spans="1:6" ht="12.75">
      <c r="A2" s="57" t="s">
        <v>785</v>
      </c>
      <c r="B2" s="58">
        <v>752521409</v>
      </c>
      <c r="C2" s="58">
        <v>794345452</v>
      </c>
      <c r="D2" s="58">
        <v>600074200</v>
      </c>
      <c r="E2" s="58">
        <v>754105900</v>
      </c>
      <c r="F2" s="59">
        <f>+(E2-C2)/C2</f>
        <v>-0.05065749655730389</v>
      </c>
    </row>
    <row r="3" spans="1:6" ht="12.75">
      <c r="A3" s="57" t="s">
        <v>774</v>
      </c>
      <c r="B3" s="58">
        <v>92646673</v>
      </c>
      <c r="C3" s="58">
        <v>92646673</v>
      </c>
      <c r="D3" s="58">
        <v>92646673</v>
      </c>
      <c r="E3" s="58">
        <v>92647604</v>
      </c>
      <c r="F3" s="59">
        <f aca="true" t="shared" si="0" ref="F3:F40">+(E3-C3)/C3</f>
        <v>1.004893073710267E-05</v>
      </c>
    </row>
    <row r="4" spans="1:6" ht="12.75">
      <c r="A4" s="57" t="s">
        <v>783</v>
      </c>
      <c r="B4" s="58">
        <v>5196210</v>
      </c>
      <c r="C4" s="58">
        <v>4849525</v>
      </c>
      <c r="D4" s="58">
        <v>4849525</v>
      </c>
      <c r="E4" s="58">
        <v>4624525</v>
      </c>
      <c r="F4" s="59">
        <f t="shared" si="0"/>
        <v>-0.046396296544506936</v>
      </c>
    </row>
    <row r="5" spans="1:6" ht="12.75">
      <c r="A5" s="57" t="s">
        <v>793</v>
      </c>
      <c r="B5" s="58">
        <v>35717298</v>
      </c>
      <c r="C5" s="58">
        <v>41354937</v>
      </c>
      <c r="D5" s="58">
        <v>40814900</v>
      </c>
      <c r="E5" s="58">
        <v>39894566</v>
      </c>
      <c r="F5" s="59">
        <f t="shared" si="0"/>
        <v>-0.0353130993767443</v>
      </c>
    </row>
    <row r="6" spans="1:6" ht="12.75">
      <c r="A6" s="57" t="s">
        <v>798</v>
      </c>
      <c r="B6" s="58">
        <v>2102510655</v>
      </c>
      <c r="C6" s="58">
        <v>2078837324</v>
      </c>
      <c r="D6" s="58">
        <v>1966537491</v>
      </c>
      <c r="E6" s="58">
        <v>1966002582</v>
      </c>
      <c r="F6" s="59">
        <f t="shared" si="0"/>
        <v>-0.05427781226425584</v>
      </c>
    </row>
    <row r="7" spans="1:6" ht="12.75">
      <c r="A7" s="57" t="s">
        <v>795</v>
      </c>
      <c r="B7" s="58">
        <v>17966756</v>
      </c>
      <c r="C7" s="58">
        <v>16709082</v>
      </c>
      <c r="D7" s="58">
        <v>17788451</v>
      </c>
      <c r="E7" s="58">
        <v>17788453</v>
      </c>
      <c r="F7" s="59">
        <f t="shared" si="0"/>
        <v>0.06459786360495448</v>
      </c>
    </row>
    <row r="8" spans="1:6" ht="12.75">
      <c r="A8" s="57" t="s">
        <v>762</v>
      </c>
      <c r="B8" s="58">
        <v>39295438</v>
      </c>
      <c r="C8" s="58">
        <v>38195439</v>
      </c>
      <c r="D8" s="58">
        <v>39188749</v>
      </c>
      <c r="E8" s="58">
        <v>38440654</v>
      </c>
      <c r="F8" s="59">
        <f t="shared" si="0"/>
        <v>0.0064200073731316455</v>
      </c>
    </row>
    <row r="9" spans="1:6" ht="12.75">
      <c r="A9" s="57" t="s">
        <v>797</v>
      </c>
      <c r="B9" s="58">
        <v>1731123</v>
      </c>
      <c r="C9" s="58">
        <v>1731123</v>
      </c>
      <c r="D9" s="58">
        <v>1731122</v>
      </c>
      <c r="E9" s="58">
        <v>1731122</v>
      </c>
      <c r="F9" s="59">
        <f t="shared" si="0"/>
        <v>-5.776597041342527E-07</v>
      </c>
    </row>
    <row r="10" spans="1:6" ht="12.75">
      <c r="A10" s="57" t="s">
        <v>784</v>
      </c>
      <c r="B10" s="58">
        <v>2735086</v>
      </c>
      <c r="C10" s="58">
        <v>2735086</v>
      </c>
      <c r="D10" s="58">
        <v>2726250</v>
      </c>
      <c r="E10" s="58">
        <v>2877462</v>
      </c>
      <c r="F10" s="59">
        <f t="shared" si="0"/>
        <v>0.05205540154861675</v>
      </c>
    </row>
    <row r="11" spans="1:6" ht="12.75">
      <c r="A11" s="57" t="s">
        <v>788</v>
      </c>
      <c r="B11" s="58">
        <v>1221696</v>
      </c>
      <c r="C11" s="58">
        <v>1221696</v>
      </c>
      <c r="D11" s="58">
        <v>1221696</v>
      </c>
      <c r="E11" s="58">
        <v>1221696</v>
      </c>
      <c r="F11" s="59">
        <f t="shared" si="0"/>
        <v>0</v>
      </c>
    </row>
    <row r="12" spans="1:6" ht="12.75">
      <c r="A12" s="57" t="s">
        <v>787</v>
      </c>
      <c r="B12" s="58">
        <v>4563641</v>
      </c>
      <c r="C12" s="58">
        <v>4547811</v>
      </c>
      <c r="D12" s="58">
        <v>4570114</v>
      </c>
      <c r="E12" s="58">
        <v>4543366</v>
      </c>
      <c r="F12" s="59">
        <f t="shared" si="0"/>
        <v>-0.0009773932997655355</v>
      </c>
    </row>
    <row r="13" spans="1:6" ht="12.75">
      <c r="A13" s="57" t="s">
        <v>765</v>
      </c>
      <c r="B13" s="58">
        <v>70000</v>
      </c>
      <c r="C13" s="58">
        <v>70000</v>
      </c>
      <c r="D13" s="58">
        <v>70000</v>
      </c>
      <c r="E13" s="58">
        <v>70000</v>
      </c>
      <c r="F13" s="59">
        <f t="shared" si="0"/>
        <v>0</v>
      </c>
    </row>
    <row r="14" spans="1:6" ht="12.75">
      <c r="A14" s="57" t="s">
        <v>792</v>
      </c>
      <c r="B14" s="58">
        <v>17820389</v>
      </c>
      <c r="C14" s="58">
        <v>19020389</v>
      </c>
      <c r="D14" s="58">
        <v>13977337</v>
      </c>
      <c r="E14" s="58">
        <v>12482187</v>
      </c>
      <c r="F14" s="59">
        <f t="shared" si="0"/>
        <v>-0.34374701800262863</v>
      </c>
    </row>
    <row r="15" spans="1:6" ht="12.75">
      <c r="A15" s="57" t="s">
        <v>775</v>
      </c>
      <c r="B15" s="58">
        <v>2429766058</v>
      </c>
      <c r="C15" s="58">
        <v>2506420322</v>
      </c>
      <c r="D15" s="58">
        <v>2759336034</v>
      </c>
      <c r="E15" s="58">
        <v>2700785470</v>
      </c>
      <c r="F15" s="59">
        <f t="shared" si="0"/>
        <v>0.07754690875028741</v>
      </c>
    </row>
    <row r="16" spans="1:6" ht="12.75">
      <c r="A16" s="57" t="s">
        <v>773</v>
      </c>
      <c r="B16" s="58">
        <v>2222665</v>
      </c>
      <c r="C16" s="58">
        <v>2174159</v>
      </c>
      <c r="D16" s="58">
        <v>2174159</v>
      </c>
      <c r="E16" s="58">
        <v>2174159</v>
      </c>
      <c r="F16" s="59">
        <f t="shared" si="0"/>
        <v>0</v>
      </c>
    </row>
    <row r="17" spans="1:6" ht="12.75">
      <c r="A17" s="57" t="s">
        <v>771</v>
      </c>
      <c r="B17" s="58">
        <v>56380471</v>
      </c>
      <c r="C17" s="58">
        <v>58424072</v>
      </c>
      <c r="D17" s="58">
        <v>66614258</v>
      </c>
      <c r="E17" s="58">
        <v>66419527</v>
      </c>
      <c r="F17" s="59">
        <f t="shared" si="0"/>
        <v>0.13685206673030254</v>
      </c>
    </row>
    <row r="18" spans="1:6" ht="12.75">
      <c r="A18" s="57" t="s">
        <v>779</v>
      </c>
      <c r="B18" s="58">
        <v>315125004</v>
      </c>
      <c r="C18" s="58">
        <v>350285917</v>
      </c>
      <c r="D18" s="58">
        <v>324456038</v>
      </c>
      <c r="E18" s="58">
        <v>334366717</v>
      </c>
      <c r="F18" s="59">
        <f t="shared" si="0"/>
        <v>-0.04544630322662958</v>
      </c>
    </row>
    <row r="19" spans="1:6" ht="12.75">
      <c r="A19" s="57" t="s">
        <v>777</v>
      </c>
      <c r="B19" s="58">
        <v>209917322</v>
      </c>
      <c r="C19" s="58">
        <v>204252286</v>
      </c>
      <c r="D19" s="58">
        <v>197905899</v>
      </c>
      <c r="E19" s="58">
        <v>190761942</v>
      </c>
      <c r="F19" s="59">
        <f t="shared" si="0"/>
        <v>-0.06604745662430432</v>
      </c>
    </row>
    <row r="20" spans="1:6" ht="12.75">
      <c r="A20" s="57" t="s">
        <v>767</v>
      </c>
      <c r="B20" s="58">
        <v>537292920</v>
      </c>
      <c r="C20" s="58">
        <v>520834423</v>
      </c>
      <c r="D20" s="58">
        <v>520834423</v>
      </c>
      <c r="E20" s="58">
        <v>517559091</v>
      </c>
      <c r="F20" s="59">
        <f t="shared" si="0"/>
        <v>-0.006288624283191819</v>
      </c>
    </row>
    <row r="21" spans="1:6" ht="12.75">
      <c r="A21" s="57" t="s">
        <v>778</v>
      </c>
      <c r="B21" s="58">
        <v>6706994419</v>
      </c>
      <c r="C21" s="58">
        <v>6795411306</v>
      </c>
      <c r="D21" s="58">
        <v>7244841585</v>
      </c>
      <c r="E21" s="58">
        <v>7156343335</v>
      </c>
      <c r="F21" s="59">
        <f t="shared" si="0"/>
        <v>0.053114081362715386</v>
      </c>
    </row>
    <row r="22" spans="1:6" ht="12.75">
      <c r="A22" s="57" t="s">
        <v>768</v>
      </c>
      <c r="B22" s="58">
        <v>2664197431</v>
      </c>
      <c r="C22" s="58">
        <v>2875953011</v>
      </c>
      <c r="D22" s="58">
        <v>3028152227</v>
      </c>
      <c r="E22" s="58">
        <v>3028149808</v>
      </c>
      <c r="F22" s="59">
        <f t="shared" si="0"/>
        <v>0.05292047415860926</v>
      </c>
    </row>
    <row r="23" spans="1:6" ht="12.75">
      <c r="A23" s="57" t="s">
        <v>789</v>
      </c>
      <c r="B23" s="58">
        <v>1696378321</v>
      </c>
      <c r="C23" s="58">
        <v>1682779493</v>
      </c>
      <c r="D23" s="58">
        <v>1669043029</v>
      </c>
      <c r="E23" s="58">
        <v>1655119588</v>
      </c>
      <c r="F23" s="59">
        <f t="shared" si="0"/>
        <v>-0.01643703474820037</v>
      </c>
    </row>
    <row r="24" spans="1:6" ht="12.75">
      <c r="A24" s="57" t="s">
        <v>791</v>
      </c>
      <c r="B24" s="58">
        <v>1166085126</v>
      </c>
      <c r="C24" s="58">
        <v>1147968579</v>
      </c>
      <c r="D24" s="58">
        <v>1130055876</v>
      </c>
      <c r="E24" s="58">
        <v>1130054693</v>
      </c>
      <c r="F24" s="59">
        <f t="shared" si="0"/>
        <v>-0.015604857421798825</v>
      </c>
    </row>
    <row r="25" spans="1:6" ht="12.75">
      <c r="A25" s="57" t="s">
        <v>790</v>
      </c>
      <c r="B25" s="58">
        <v>1383495582</v>
      </c>
      <c r="C25" s="58">
        <v>1372832513</v>
      </c>
      <c r="D25" s="58">
        <v>1367490817</v>
      </c>
      <c r="E25" s="58">
        <v>1375768241</v>
      </c>
      <c r="F25" s="59">
        <f t="shared" si="0"/>
        <v>0.0021384458571604356</v>
      </c>
    </row>
    <row r="26" spans="1:6" ht="12.75">
      <c r="A26" s="57" t="s">
        <v>782</v>
      </c>
      <c r="B26" s="58">
        <v>78821155</v>
      </c>
      <c r="C26" s="58">
        <v>65897769</v>
      </c>
      <c r="D26" s="58">
        <v>0</v>
      </c>
      <c r="E26" s="60"/>
      <c r="F26" s="59">
        <f t="shared" si="0"/>
        <v>-1</v>
      </c>
    </row>
    <row r="27" spans="1:6" ht="12.75">
      <c r="A27" s="57" t="s">
        <v>764</v>
      </c>
      <c r="B27" s="58">
        <v>24978256</v>
      </c>
      <c r="C27" s="58">
        <v>24680256</v>
      </c>
      <c r="D27" s="58">
        <v>21134571</v>
      </c>
      <c r="E27" s="58">
        <v>21110977</v>
      </c>
      <c r="F27" s="59">
        <f t="shared" si="0"/>
        <v>-0.14462082565107914</v>
      </c>
    </row>
    <row r="28" spans="1:6" ht="12.75">
      <c r="A28" s="57" t="s">
        <v>770</v>
      </c>
      <c r="B28" s="58">
        <v>24418150</v>
      </c>
      <c r="C28" s="58">
        <v>23575796</v>
      </c>
      <c r="D28" s="58">
        <v>24252909</v>
      </c>
      <c r="E28" s="58">
        <v>23754671</v>
      </c>
      <c r="F28" s="59">
        <f t="shared" si="0"/>
        <v>0.0075872305647707505</v>
      </c>
    </row>
    <row r="29" spans="1:6" ht="12.75">
      <c r="A29" s="57" t="s">
        <v>772</v>
      </c>
      <c r="B29" s="58">
        <v>20572163</v>
      </c>
      <c r="C29" s="58">
        <v>29478837</v>
      </c>
      <c r="D29" s="58">
        <v>18895617</v>
      </c>
      <c r="E29" s="58">
        <v>31187118</v>
      </c>
      <c r="F29" s="59">
        <f t="shared" si="0"/>
        <v>0.057949402820742214</v>
      </c>
    </row>
    <row r="30" spans="1:6" ht="12.75">
      <c r="A30" s="57" t="s">
        <v>780</v>
      </c>
      <c r="B30" s="58">
        <v>1264071</v>
      </c>
      <c r="C30" s="58">
        <v>1211350</v>
      </c>
      <c r="D30" s="58">
        <v>1196771</v>
      </c>
      <c r="E30" s="58">
        <v>1069204</v>
      </c>
      <c r="F30" s="59">
        <f t="shared" si="0"/>
        <v>-0.11734511082676354</v>
      </c>
    </row>
    <row r="31" spans="1:6" ht="12.75">
      <c r="A31" s="57" t="s">
        <v>776</v>
      </c>
      <c r="B31" s="58">
        <v>8541031</v>
      </c>
      <c r="C31" s="58">
        <v>8513634</v>
      </c>
      <c r="D31" s="58">
        <v>7916972</v>
      </c>
      <c r="E31" s="58">
        <v>7585001</v>
      </c>
      <c r="F31" s="59">
        <f t="shared" si="0"/>
        <v>-0.10907598329925858</v>
      </c>
    </row>
    <row r="32" spans="1:6" ht="12.75">
      <c r="A32" s="57" t="s">
        <v>769</v>
      </c>
      <c r="B32" s="58">
        <v>4309112952</v>
      </c>
      <c r="C32" s="58">
        <v>4306010212</v>
      </c>
      <c r="D32" s="58">
        <v>4477008972</v>
      </c>
      <c r="E32" s="58">
        <v>4279823976</v>
      </c>
      <c r="F32" s="59">
        <f t="shared" si="0"/>
        <v>-0.006081322317124128</v>
      </c>
    </row>
    <row r="33" spans="1:6" ht="12.75">
      <c r="A33" s="57" t="s">
        <v>763</v>
      </c>
      <c r="B33" s="58">
        <v>103344444</v>
      </c>
      <c r="C33" s="58">
        <v>102039546</v>
      </c>
      <c r="D33" s="58">
        <v>98779838</v>
      </c>
      <c r="E33" s="58">
        <v>100684166</v>
      </c>
      <c r="F33" s="59">
        <f t="shared" si="0"/>
        <v>-0.013282889361346237</v>
      </c>
    </row>
    <row r="34" spans="1:6" ht="12.75">
      <c r="A34" s="57" t="s">
        <v>799</v>
      </c>
      <c r="B34" s="58">
        <v>411898263</v>
      </c>
      <c r="C34" s="58">
        <v>379900504</v>
      </c>
      <c r="D34" s="58">
        <v>446990667</v>
      </c>
      <c r="E34" s="58">
        <v>418671908</v>
      </c>
      <c r="F34" s="59">
        <f t="shared" si="0"/>
        <v>0.10205673220165036</v>
      </c>
    </row>
    <row r="35" spans="1:6" ht="12.75">
      <c r="A35" s="57" t="s">
        <v>796</v>
      </c>
      <c r="B35" s="58">
        <v>185822718</v>
      </c>
      <c r="C35" s="58">
        <v>171387321</v>
      </c>
      <c r="D35" s="58">
        <v>200279737</v>
      </c>
      <c r="E35" s="58">
        <v>188878563</v>
      </c>
      <c r="F35" s="59">
        <f t="shared" si="0"/>
        <v>0.10205680267328526</v>
      </c>
    </row>
    <row r="36" spans="1:6" ht="12.75">
      <c r="A36" s="57" t="s">
        <v>766</v>
      </c>
      <c r="B36" s="58">
        <v>204542148</v>
      </c>
      <c r="C36" s="58">
        <v>188680606</v>
      </c>
      <c r="D36" s="58">
        <v>220417590</v>
      </c>
      <c r="E36" s="58">
        <v>207897119</v>
      </c>
      <c r="F36" s="59">
        <f t="shared" si="0"/>
        <v>0.10184678440136026</v>
      </c>
    </row>
    <row r="37" spans="1:6" ht="12.75">
      <c r="A37" s="57" t="s">
        <v>781</v>
      </c>
      <c r="B37" s="58">
        <v>1006086977</v>
      </c>
      <c r="C37" s="58">
        <v>1092975893</v>
      </c>
      <c r="D37" s="58">
        <v>1074739542</v>
      </c>
      <c r="E37" s="58">
        <v>904651599</v>
      </c>
      <c r="F37" s="59">
        <f t="shared" si="0"/>
        <v>-0.17230416078353522</v>
      </c>
    </row>
    <row r="38" spans="1:6" ht="12.75">
      <c r="A38" s="57" t="s">
        <v>794</v>
      </c>
      <c r="B38" s="58">
        <v>291786790</v>
      </c>
      <c r="C38" s="58">
        <v>384891633</v>
      </c>
      <c r="D38" s="58">
        <v>470151915</v>
      </c>
      <c r="E38" s="58">
        <v>468554896</v>
      </c>
      <c r="F38" s="59">
        <f t="shared" si="0"/>
        <v>0.21736835988845724</v>
      </c>
    </row>
    <row r="39" spans="1:6" ht="12.75">
      <c r="A39" s="57" t="s">
        <v>786</v>
      </c>
      <c r="B39" s="58">
        <v>53693944</v>
      </c>
      <c r="C39" s="58">
        <v>69149257</v>
      </c>
      <c r="D39" s="58">
        <v>53693944</v>
      </c>
      <c r="E39" s="58">
        <v>54480181</v>
      </c>
      <c r="F39" s="59">
        <f t="shared" si="0"/>
        <v>-0.21213642252150303</v>
      </c>
    </row>
    <row r="40" spans="1:6" ht="12.75">
      <c r="A40" s="61"/>
      <c r="B40" s="62">
        <f>SUM(B2:B39)</f>
        <v>26966734755</v>
      </c>
      <c r="C40" s="62">
        <f>SUM(C2:C39)</f>
        <v>27461993232</v>
      </c>
      <c r="D40" s="62">
        <f>SUM(D2:D39)</f>
        <v>28212559898</v>
      </c>
      <c r="E40" s="62">
        <f>SUM(E2:E39)</f>
        <v>27802282067</v>
      </c>
      <c r="F40" s="59">
        <f t="shared" si="0"/>
        <v>0.012391264979392665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D1">
      <selection activeCell="C1" sqref="C1"/>
    </sheetView>
  </sheetViews>
  <sheetFormatPr defaultColWidth="9.140625" defaultRowHeight="12.75"/>
  <cols>
    <col min="1" max="1" width="7.7109375" style="101" customWidth="1"/>
    <col min="2" max="2" width="9.140625" style="68" customWidth="1"/>
    <col min="3" max="3" width="60.421875" style="68" customWidth="1"/>
    <col min="4" max="8" width="12.8515625" style="68" bestFit="1" customWidth="1"/>
    <col min="9" max="9" width="10.421875" style="68" customWidth="1"/>
    <col min="10" max="10" width="9.57421875" style="68" customWidth="1"/>
    <col min="11" max="16384" width="9.140625" style="68" customWidth="1"/>
  </cols>
  <sheetData>
    <row r="1" spans="1:10" ht="33.75">
      <c r="A1" s="63" t="s">
        <v>754</v>
      </c>
      <c r="B1" s="64" t="s">
        <v>329</v>
      </c>
      <c r="C1" s="64"/>
      <c r="D1" s="65" t="s">
        <v>330</v>
      </c>
      <c r="E1" s="65" t="s">
        <v>800</v>
      </c>
      <c r="F1" s="65" t="s">
        <v>801</v>
      </c>
      <c r="G1" s="65" t="s">
        <v>802</v>
      </c>
      <c r="H1" s="65" t="s">
        <v>803</v>
      </c>
      <c r="I1" s="66" t="s">
        <v>752</v>
      </c>
      <c r="J1" s="67" t="s">
        <v>331</v>
      </c>
    </row>
    <row r="2" spans="1:12" ht="11.25">
      <c r="A2" s="69"/>
      <c r="B2" s="70" t="s">
        <v>209</v>
      </c>
      <c r="C2" s="71"/>
      <c r="D2" s="72">
        <f>10420052597-25000000</f>
        <v>10395052597</v>
      </c>
      <c r="E2" s="72">
        <f>9621854152-25000000</f>
        <v>9596854152</v>
      </c>
      <c r="F2" s="72">
        <f>9797675308-25000000</f>
        <v>9772675308</v>
      </c>
      <c r="G2" s="72">
        <f>9792758794-125000000</f>
        <v>9667758794</v>
      </c>
      <c r="H2" s="72">
        <f>9705163550-125000000</f>
        <v>9580163550</v>
      </c>
      <c r="I2" s="73">
        <f>+(H2-F2)/F2</f>
        <v>-0.01969898230860163</v>
      </c>
      <c r="J2" s="73">
        <f>+(H2-D2)/D2</f>
        <v>-0.07839200806306415</v>
      </c>
      <c r="L2" s="74"/>
    </row>
    <row r="3" spans="1:12" ht="11.25">
      <c r="A3" s="69" t="s">
        <v>755</v>
      </c>
      <c r="B3" s="70" t="s">
        <v>757</v>
      </c>
      <c r="C3" s="71"/>
      <c r="D3" s="72">
        <v>1925711552</v>
      </c>
      <c r="E3" s="72">
        <v>1995534833</v>
      </c>
      <c r="F3" s="72">
        <v>1971861688</v>
      </c>
      <c r="G3" s="72">
        <v>1863097006</v>
      </c>
      <c r="H3" s="72">
        <v>1862539312</v>
      </c>
      <c r="I3" s="73">
        <f>+(H3-F3)/F3</f>
        <v>-0.05544119887581081</v>
      </c>
      <c r="J3" s="73">
        <f>+(H3-D3)/D3</f>
        <v>-0.03280462223659133</v>
      </c>
      <c r="L3" s="74"/>
    </row>
    <row r="4" spans="1:12" ht="11.25">
      <c r="A4" s="69" t="s">
        <v>761</v>
      </c>
      <c r="B4" s="70" t="s">
        <v>758</v>
      </c>
      <c r="C4" s="71"/>
      <c r="D4" s="72">
        <v>8930226274</v>
      </c>
      <c r="E4" s="72">
        <v>9950823787</v>
      </c>
      <c r="F4" s="72">
        <v>10279762828</v>
      </c>
      <c r="G4" s="72">
        <v>11061319371</v>
      </c>
      <c r="H4" s="72">
        <v>10970516790</v>
      </c>
      <c r="I4" s="73">
        <f>+(H4-F4)/F4</f>
        <v>0.06719551545669182</v>
      </c>
      <c r="J4" s="73">
        <f>+(H4-D4)/D4</f>
        <v>0.22847019251239187</v>
      </c>
      <c r="L4" s="74"/>
    </row>
    <row r="5" spans="1:12" ht="11.25">
      <c r="A5" s="69" t="s">
        <v>756</v>
      </c>
      <c r="B5" s="70" t="s">
        <v>759</v>
      </c>
      <c r="C5" s="71"/>
      <c r="D5" s="72">
        <v>5584436802</v>
      </c>
      <c r="E5" s="72">
        <v>5176166530</v>
      </c>
      <c r="F5" s="72">
        <v>5161420830</v>
      </c>
      <c r="G5" s="72">
        <v>5331723022</v>
      </c>
      <c r="H5" s="72">
        <v>5100998692</v>
      </c>
      <c r="I5" s="73">
        <f>+(H5-F5)/F5</f>
        <v>-0.01170649322930717</v>
      </c>
      <c r="J5" s="73">
        <f>+(H5-D5)/D5</f>
        <v>-0.08656882101823811</v>
      </c>
      <c r="L5" s="74"/>
    </row>
    <row r="6" spans="1:12" ht="12" thickBot="1">
      <c r="A6" s="75"/>
      <c r="B6" s="76" t="s">
        <v>114</v>
      </c>
      <c r="C6" s="77"/>
      <c r="D6" s="78">
        <f>SUM(D2:D5)</f>
        <v>26835427225</v>
      </c>
      <c r="E6" s="78">
        <f>SUM(E2:E5)</f>
        <v>26719379302</v>
      </c>
      <c r="F6" s="78">
        <f>SUM(F2:F5)</f>
        <v>27185720654</v>
      </c>
      <c r="G6" s="78">
        <f>SUM(G2:G5)</f>
        <v>27923898193</v>
      </c>
      <c r="H6" s="78">
        <f>SUM(H2:H5)</f>
        <v>27514218344</v>
      </c>
      <c r="I6" s="79">
        <f>+(H6-F6)/F6</f>
        <v>0.012083464484200316</v>
      </c>
      <c r="J6" s="79">
        <f>+(H6-D6)/D6</f>
        <v>0.025294589622468736</v>
      </c>
      <c r="L6" s="80"/>
    </row>
    <row r="7" spans="1:12" ht="11.25">
      <c r="A7" s="81" t="s">
        <v>110</v>
      </c>
      <c r="B7" s="82" t="s">
        <v>112</v>
      </c>
      <c r="C7" s="83"/>
      <c r="D7" s="84">
        <v>440018537</v>
      </c>
      <c r="E7" s="85"/>
      <c r="F7" s="84">
        <v>0</v>
      </c>
      <c r="G7" s="84">
        <v>0</v>
      </c>
      <c r="H7" s="85"/>
      <c r="I7" s="86"/>
      <c r="J7" s="86"/>
      <c r="L7" s="80"/>
    </row>
    <row r="8" spans="1:12" ht="11.25">
      <c r="A8" s="69" t="s">
        <v>111</v>
      </c>
      <c r="B8" s="87" t="s">
        <v>113</v>
      </c>
      <c r="C8" s="88"/>
      <c r="D8" s="72">
        <f>397852816+25000000</f>
        <v>422852816</v>
      </c>
      <c r="E8" s="72">
        <f>222355453+25000000</f>
        <v>247355453</v>
      </c>
      <c r="F8" s="72">
        <f>251272578+25000000</f>
        <v>276272578</v>
      </c>
      <c r="G8" s="72">
        <f>163661705+125000000</f>
        <v>288661705</v>
      </c>
      <c r="H8" s="72">
        <f>163063723+125000000</f>
        <v>288063723</v>
      </c>
      <c r="I8" s="73"/>
      <c r="J8" s="73"/>
      <c r="L8" s="80"/>
    </row>
    <row r="9" spans="1:10" ht="12" thickBot="1">
      <c r="A9" s="89"/>
      <c r="B9" s="90" t="s">
        <v>115</v>
      </c>
      <c r="C9" s="91"/>
      <c r="D9" s="92">
        <f>D6+D7+D8</f>
        <v>27698298578</v>
      </c>
      <c r="E9" s="92">
        <f>E6+E7+E8</f>
        <v>26966734755</v>
      </c>
      <c r="F9" s="92">
        <f>F6+F7+F8</f>
        <v>27461993232</v>
      </c>
      <c r="G9" s="92">
        <f>G6+G7+G8</f>
        <v>28212559898</v>
      </c>
      <c r="H9" s="92">
        <f>H6+H7+H8</f>
        <v>27802282067</v>
      </c>
      <c r="I9" s="79">
        <f>+(H9-F9)/F9</f>
        <v>0.012391264979392665</v>
      </c>
      <c r="J9" s="79">
        <f>+(H9-D9)/D9</f>
        <v>0.0037541471620423372</v>
      </c>
    </row>
    <row r="10" spans="1:12" ht="11.25">
      <c r="A10" s="81"/>
      <c r="B10" s="93"/>
      <c r="C10" s="93"/>
      <c r="D10" s="94"/>
      <c r="E10" s="95"/>
      <c r="F10" s="95"/>
      <c r="G10" s="94"/>
      <c r="H10" s="94"/>
      <c r="I10" s="86"/>
      <c r="J10" s="86"/>
      <c r="L10" s="80"/>
    </row>
    <row r="11" spans="1:10" ht="11.25">
      <c r="A11" s="96"/>
      <c r="B11" s="96" t="s">
        <v>109</v>
      </c>
      <c r="C11" s="96"/>
      <c r="D11" s="97"/>
      <c r="E11" s="97"/>
      <c r="F11" s="97"/>
      <c r="G11" s="97"/>
      <c r="H11" s="97"/>
      <c r="I11" s="98"/>
      <c r="J11" s="98"/>
    </row>
    <row r="12" spans="1:10" ht="11.25">
      <c r="A12" s="96"/>
      <c r="B12" s="96"/>
      <c r="C12" s="96"/>
      <c r="D12" s="97"/>
      <c r="E12" s="97"/>
      <c r="F12" s="97"/>
      <c r="G12" s="97"/>
      <c r="H12" s="97"/>
      <c r="I12" s="98"/>
      <c r="J12" s="98"/>
    </row>
    <row r="14" spans="1:8" ht="11.25">
      <c r="A14" s="99" t="s">
        <v>340</v>
      </c>
      <c r="B14" s="100" t="s">
        <v>339</v>
      </c>
      <c r="C14" s="100"/>
      <c r="D14" s="65" t="s">
        <v>330</v>
      </c>
      <c r="E14" s="65" t="s">
        <v>800</v>
      </c>
      <c r="F14" s="65" t="s">
        <v>801</v>
      </c>
      <c r="G14" s="65" t="s">
        <v>802</v>
      </c>
      <c r="H14" s="65" t="s">
        <v>803</v>
      </c>
    </row>
    <row r="15" spans="2:8" ht="11.25">
      <c r="B15" s="91">
        <v>15996152</v>
      </c>
      <c r="C15" s="91" t="s">
        <v>332</v>
      </c>
      <c r="D15" s="102" t="s">
        <v>116</v>
      </c>
      <c r="E15" s="103"/>
      <c r="F15" s="104"/>
      <c r="G15" s="92">
        <v>397047386</v>
      </c>
      <c r="H15" s="91">
        <v>399151979</v>
      </c>
    </row>
    <row r="16" spans="2:8" ht="11.25">
      <c r="B16" s="91">
        <v>15951068</v>
      </c>
      <c r="C16" s="91" t="s">
        <v>333</v>
      </c>
      <c r="D16" s="105"/>
      <c r="E16" s="106"/>
      <c r="F16" s="107"/>
      <c r="G16" s="92">
        <v>392500000</v>
      </c>
      <c r="H16" s="91">
        <v>392500000</v>
      </c>
    </row>
    <row r="17" spans="2:8" ht="11.25">
      <c r="B17" s="91">
        <v>15955819</v>
      </c>
      <c r="C17" s="91" t="s">
        <v>334</v>
      </c>
      <c r="D17" s="105"/>
      <c r="E17" s="106"/>
      <c r="F17" s="107"/>
      <c r="G17" s="92">
        <v>796945300</v>
      </c>
      <c r="H17" s="91">
        <v>796945300</v>
      </c>
    </row>
    <row r="18" spans="2:8" ht="11.25">
      <c r="B18" s="91">
        <v>15956368</v>
      </c>
      <c r="C18" s="108" t="s">
        <v>203</v>
      </c>
      <c r="D18" s="105"/>
      <c r="E18" s="106"/>
      <c r="F18" s="107"/>
      <c r="G18" s="109">
        <v>200126756</v>
      </c>
      <c r="H18" s="108">
        <v>200126756</v>
      </c>
    </row>
    <row r="19" spans="2:8" ht="11.25">
      <c r="B19" s="91">
        <v>15956369</v>
      </c>
      <c r="C19" s="91" t="s">
        <v>335</v>
      </c>
      <c r="D19" s="105"/>
      <c r="E19" s="106"/>
      <c r="F19" s="107"/>
      <c r="G19" s="92">
        <v>160000000</v>
      </c>
      <c r="H19" s="91">
        <v>160000000</v>
      </c>
    </row>
    <row r="20" spans="2:8" ht="11.25">
      <c r="B20" s="91">
        <v>15956370</v>
      </c>
      <c r="C20" s="91" t="s">
        <v>336</v>
      </c>
      <c r="D20" s="105"/>
      <c r="E20" s="106"/>
      <c r="F20" s="107"/>
      <c r="G20" s="92">
        <v>15000000</v>
      </c>
      <c r="H20" s="91">
        <v>15000000</v>
      </c>
    </row>
    <row r="21" spans="3:8" ht="11.25">
      <c r="C21" s="91" t="s">
        <v>337</v>
      </c>
      <c r="D21" s="105"/>
      <c r="E21" s="106"/>
      <c r="F21" s="107"/>
      <c r="G21" s="92">
        <f>SUM(G15:G20)</f>
        <v>1961619442</v>
      </c>
      <c r="H21" s="92">
        <f>SUM(H15:H20)</f>
        <v>1963724035</v>
      </c>
    </row>
    <row r="22" spans="3:8" ht="11.25">
      <c r="C22" s="91" t="s">
        <v>338</v>
      </c>
      <c r="D22" s="110"/>
      <c r="E22" s="111"/>
      <c r="F22" s="112"/>
      <c r="G22" s="113">
        <f>+G21+G6</f>
        <v>29885517635</v>
      </c>
      <c r="H22" s="113">
        <f>+H21+H6</f>
        <v>29477942379</v>
      </c>
    </row>
    <row r="23" spans="3:8" ht="11.25">
      <c r="C23" s="114"/>
      <c r="G23" s="115"/>
      <c r="H23" s="115"/>
    </row>
    <row r="24" spans="1:8" ht="11.25">
      <c r="A24" s="116" t="s">
        <v>211</v>
      </c>
      <c r="C24" s="117" t="s">
        <v>212</v>
      </c>
      <c r="G24" s="115"/>
      <c r="H24" s="115"/>
    </row>
    <row r="25" spans="3:8" ht="11.25">
      <c r="C25" s="118" t="s">
        <v>213</v>
      </c>
      <c r="D25" s="119"/>
      <c r="E25" s="119"/>
      <c r="F25" s="119"/>
      <c r="G25" s="120">
        <v>644300000</v>
      </c>
      <c r="H25" s="120">
        <v>644300000</v>
      </c>
    </row>
    <row r="26" spans="1:8" ht="11.25">
      <c r="A26" s="116"/>
      <c r="C26" s="118" t="s">
        <v>214</v>
      </c>
      <c r="D26" s="91"/>
      <c r="E26" s="91"/>
      <c r="F26" s="91"/>
      <c r="G26" s="113">
        <v>767000000</v>
      </c>
      <c r="H26" s="113">
        <v>767000000</v>
      </c>
    </row>
    <row r="27" spans="1:8" ht="11.25">
      <c r="A27" s="116"/>
      <c r="C27" s="118" t="s">
        <v>215</v>
      </c>
      <c r="D27" s="91"/>
      <c r="E27" s="91"/>
      <c r="F27" s="91"/>
      <c r="G27" s="113">
        <v>1441800000</v>
      </c>
      <c r="H27" s="113">
        <v>1441800000</v>
      </c>
    </row>
    <row r="28" spans="1:8" ht="11.25">
      <c r="A28" s="116"/>
      <c r="C28" s="118" t="s">
        <v>216</v>
      </c>
      <c r="D28" s="91"/>
      <c r="E28" s="91"/>
      <c r="F28" s="91"/>
      <c r="G28" s="113">
        <f>SUM(G25:G27)</f>
        <v>2853100000</v>
      </c>
      <c r="H28" s="113">
        <f>SUM(H25:H27)</f>
        <v>2853100000</v>
      </c>
    </row>
    <row r="29" spans="1:8" ht="11.25">
      <c r="A29" s="116"/>
      <c r="C29" s="118" t="s">
        <v>217</v>
      </c>
      <c r="D29" s="91"/>
      <c r="E29" s="91"/>
      <c r="F29" s="91"/>
      <c r="G29" s="113">
        <f>+G28+G22</f>
        <v>32738617635</v>
      </c>
      <c r="H29" s="113">
        <f>+H28+H22</f>
        <v>32331042379</v>
      </c>
    </row>
    <row r="30" spans="1:8" ht="11.25">
      <c r="A30" s="116"/>
      <c r="D30" s="91"/>
      <c r="E30" s="91"/>
      <c r="F30" s="91"/>
      <c r="G30" s="113"/>
      <c r="H30" s="113"/>
    </row>
    <row r="31" spans="3:8" ht="11.25">
      <c r="C31" s="121"/>
      <c r="D31" s="122"/>
      <c r="E31" s="122"/>
      <c r="F31" s="122"/>
      <c r="G31" s="115"/>
      <c r="H31" s="115"/>
    </row>
    <row r="32" ht="11.25">
      <c r="A32" s="116" t="s">
        <v>202</v>
      </c>
    </row>
    <row r="33" ht="11.25">
      <c r="A33" s="101" t="s">
        <v>753</v>
      </c>
    </row>
    <row r="34" spans="1:8" ht="22.5">
      <c r="A34" s="63" t="s">
        <v>754</v>
      </c>
      <c r="B34" s="123" t="s">
        <v>805</v>
      </c>
      <c r="C34" s="124" t="s">
        <v>806</v>
      </c>
      <c r="D34" s="124" t="s">
        <v>330</v>
      </c>
      <c r="E34" s="124" t="s">
        <v>800</v>
      </c>
      <c r="F34" s="124" t="s">
        <v>801</v>
      </c>
      <c r="G34" s="124" t="s">
        <v>802</v>
      </c>
      <c r="H34" s="124" t="s">
        <v>803</v>
      </c>
    </row>
    <row r="35" spans="1:8" ht="11.25">
      <c r="A35" s="125" t="s">
        <v>117</v>
      </c>
      <c r="B35" s="126" t="s">
        <v>20</v>
      </c>
      <c r="C35" s="127" t="s">
        <v>21</v>
      </c>
      <c r="D35" s="72">
        <v>1757586015</v>
      </c>
      <c r="E35" s="72">
        <v>1804013573</v>
      </c>
      <c r="F35" s="72">
        <v>1804013573</v>
      </c>
      <c r="G35" s="72">
        <v>1630396000</v>
      </c>
      <c r="H35" s="72">
        <v>1629810807</v>
      </c>
    </row>
    <row r="36" spans="1:8" ht="11.25">
      <c r="A36" s="125" t="s">
        <v>117</v>
      </c>
      <c r="B36" s="126" t="s">
        <v>22</v>
      </c>
      <c r="C36" s="127" t="s">
        <v>23</v>
      </c>
      <c r="D36" s="72">
        <v>0</v>
      </c>
      <c r="E36" s="72">
        <v>11003731</v>
      </c>
      <c r="F36" s="72">
        <v>11003731</v>
      </c>
      <c r="G36" s="72">
        <v>39979615</v>
      </c>
      <c r="H36" s="72">
        <v>39979615</v>
      </c>
    </row>
    <row r="37" spans="1:8" ht="11.25">
      <c r="A37" s="125" t="s">
        <v>117</v>
      </c>
      <c r="B37" s="126" t="s">
        <v>24</v>
      </c>
      <c r="C37" s="127" t="s">
        <v>25</v>
      </c>
      <c r="D37" s="72">
        <v>88016771</v>
      </c>
      <c r="E37" s="72">
        <v>91719000</v>
      </c>
      <c r="F37" s="72">
        <v>91719000</v>
      </c>
      <c r="G37" s="72">
        <v>90085000</v>
      </c>
      <c r="H37" s="72">
        <v>90085000</v>
      </c>
    </row>
    <row r="38" spans="1:8" ht="11.25">
      <c r="A38" s="125" t="s">
        <v>117</v>
      </c>
      <c r="B38" s="126" t="s">
        <v>26</v>
      </c>
      <c r="C38" s="127" t="s">
        <v>27</v>
      </c>
      <c r="D38" s="72">
        <v>26644766</v>
      </c>
      <c r="E38" s="72">
        <v>52104529</v>
      </c>
      <c r="F38" s="72">
        <v>28431384</v>
      </c>
      <c r="G38" s="72">
        <v>66791391</v>
      </c>
      <c r="H38" s="72">
        <v>66818890</v>
      </c>
    </row>
    <row r="39" spans="1:8" ht="11.25">
      <c r="A39" s="125" t="s">
        <v>117</v>
      </c>
      <c r="B39" s="126" t="s">
        <v>28</v>
      </c>
      <c r="C39" s="127" t="s">
        <v>29</v>
      </c>
      <c r="D39" s="72">
        <v>53464000</v>
      </c>
      <c r="E39" s="72">
        <v>36694000</v>
      </c>
      <c r="F39" s="72">
        <v>36694000</v>
      </c>
      <c r="G39" s="72">
        <v>35845000</v>
      </c>
      <c r="H39" s="72">
        <v>35845000</v>
      </c>
    </row>
    <row r="40" spans="1:8" ht="11.25">
      <c r="A40" s="125" t="s">
        <v>117</v>
      </c>
      <c r="B40" s="126" t="s">
        <v>118</v>
      </c>
      <c r="C40" s="127" t="s">
        <v>119</v>
      </c>
      <c r="D40" s="72">
        <v>0</v>
      </c>
      <c r="E40" s="72"/>
      <c r="F40" s="72">
        <v>0</v>
      </c>
      <c r="G40" s="72">
        <v>0</v>
      </c>
      <c r="H40" s="128"/>
    </row>
    <row r="41" spans="1:8" ht="11.25">
      <c r="A41" s="125" t="s">
        <v>120</v>
      </c>
      <c r="B41" s="126" t="s">
        <v>383</v>
      </c>
      <c r="C41" s="127" t="s">
        <v>384</v>
      </c>
      <c r="D41" s="72">
        <v>224983655</v>
      </c>
      <c r="E41" s="72">
        <v>225000000</v>
      </c>
      <c r="F41" s="72">
        <v>225000000</v>
      </c>
      <c r="G41" s="72">
        <v>225000000</v>
      </c>
      <c r="H41" s="72">
        <v>225000000</v>
      </c>
    </row>
    <row r="42" spans="1:8" ht="11.25">
      <c r="A42" s="125" t="s">
        <v>120</v>
      </c>
      <c r="B42" s="126" t="s">
        <v>387</v>
      </c>
      <c r="C42" s="127" t="s">
        <v>388</v>
      </c>
      <c r="D42" s="72">
        <v>85275521</v>
      </c>
      <c r="E42" s="72">
        <v>103393987</v>
      </c>
      <c r="F42" s="72">
        <v>106179940</v>
      </c>
      <c r="G42" s="72">
        <v>133254517</v>
      </c>
      <c r="H42" s="72">
        <v>133254517</v>
      </c>
    </row>
    <row r="43" spans="1:8" ht="11.25">
      <c r="A43" s="125" t="s">
        <v>120</v>
      </c>
      <c r="B43" s="126" t="s">
        <v>389</v>
      </c>
      <c r="C43" s="127" t="s">
        <v>390</v>
      </c>
      <c r="D43" s="72">
        <v>3061514046</v>
      </c>
      <c r="E43" s="72">
        <v>3456559882</v>
      </c>
      <c r="F43" s="72">
        <v>3456559882</v>
      </c>
      <c r="G43" s="72">
        <v>3767055766</v>
      </c>
      <c r="H43" s="72">
        <v>3767055766</v>
      </c>
    </row>
    <row r="44" spans="1:8" ht="11.25">
      <c r="A44" s="125" t="s">
        <v>120</v>
      </c>
      <c r="B44" s="126" t="s">
        <v>395</v>
      </c>
      <c r="C44" s="127" t="s">
        <v>396</v>
      </c>
      <c r="D44" s="72">
        <v>1623224313</v>
      </c>
      <c r="E44" s="72">
        <v>1607619796</v>
      </c>
      <c r="F44" s="72">
        <v>1700449286</v>
      </c>
      <c r="G44" s="72">
        <v>1721468034</v>
      </c>
      <c r="H44" s="72">
        <v>1722325021</v>
      </c>
    </row>
    <row r="45" spans="1:8" ht="11.25">
      <c r="A45" s="125" t="s">
        <v>120</v>
      </c>
      <c r="B45" s="126" t="s">
        <v>397</v>
      </c>
      <c r="C45" s="127" t="s">
        <v>398</v>
      </c>
      <c r="D45" s="72">
        <v>116255166</v>
      </c>
      <c r="E45" s="72">
        <v>155139729</v>
      </c>
      <c r="F45" s="72">
        <v>155139729</v>
      </c>
      <c r="G45" s="72">
        <v>165351318</v>
      </c>
      <c r="H45" s="72">
        <v>165351318</v>
      </c>
    </row>
    <row r="46" spans="1:8" ht="11.25">
      <c r="A46" s="125" t="s">
        <v>120</v>
      </c>
      <c r="B46" s="126" t="s">
        <v>399</v>
      </c>
      <c r="C46" s="127" t="s">
        <v>400</v>
      </c>
      <c r="D46" s="72">
        <v>3277927</v>
      </c>
      <c r="E46" s="72">
        <v>4189558</v>
      </c>
      <c r="F46" s="72">
        <v>4189558</v>
      </c>
      <c r="G46" s="72">
        <v>4770999</v>
      </c>
      <c r="H46" s="72">
        <v>4770999</v>
      </c>
    </row>
    <row r="47" spans="1:8" ht="11.25">
      <c r="A47" s="125" t="s">
        <v>120</v>
      </c>
      <c r="B47" s="126" t="s">
        <v>401</v>
      </c>
      <c r="C47" s="127" t="s">
        <v>402</v>
      </c>
      <c r="D47" s="72">
        <v>135361207</v>
      </c>
      <c r="E47" s="72">
        <v>205717702</v>
      </c>
      <c r="F47" s="72">
        <v>205717702</v>
      </c>
      <c r="G47" s="72">
        <v>222090812</v>
      </c>
      <c r="H47" s="72">
        <v>222090812</v>
      </c>
    </row>
    <row r="48" spans="1:8" ht="11.25">
      <c r="A48" s="125" t="s">
        <v>120</v>
      </c>
      <c r="B48" s="126" t="s">
        <v>403</v>
      </c>
      <c r="C48" s="127" t="s">
        <v>404</v>
      </c>
      <c r="D48" s="72">
        <v>34116980</v>
      </c>
      <c r="E48" s="72">
        <v>52140011</v>
      </c>
      <c r="F48" s="72">
        <v>52140011</v>
      </c>
      <c r="G48" s="72">
        <v>58181956</v>
      </c>
      <c r="H48" s="72">
        <v>58181956</v>
      </c>
    </row>
    <row r="49" spans="1:8" ht="11.25">
      <c r="A49" s="125" t="s">
        <v>120</v>
      </c>
      <c r="B49" s="126" t="s">
        <v>406</v>
      </c>
      <c r="C49" s="127" t="s">
        <v>407</v>
      </c>
      <c r="D49" s="72">
        <v>0</v>
      </c>
      <c r="E49" s="72">
        <v>65688963</v>
      </c>
      <c r="F49" s="72">
        <v>65688963</v>
      </c>
      <c r="G49" s="72">
        <v>106737656</v>
      </c>
      <c r="H49" s="72">
        <v>86743865</v>
      </c>
    </row>
    <row r="50" spans="1:8" ht="11.25">
      <c r="A50" s="125" t="s">
        <v>120</v>
      </c>
      <c r="B50" s="126" t="s">
        <v>408</v>
      </c>
      <c r="C50" s="127" t="s">
        <v>409</v>
      </c>
      <c r="D50" s="72">
        <v>13151887</v>
      </c>
      <c r="E50" s="72">
        <v>14186651</v>
      </c>
      <c r="F50" s="72">
        <v>14186651</v>
      </c>
      <c r="G50" s="72">
        <v>12089722</v>
      </c>
      <c r="H50" s="72">
        <v>12089722</v>
      </c>
    </row>
    <row r="51" spans="1:8" ht="11.25">
      <c r="A51" s="125" t="s">
        <v>120</v>
      </c>
      <c r="B51" s="126" t="s">
        <v>410</v>
      </c>
      <c r="C51" s="127" t="s">
        <v>411</v>
      </c>
      <c r="D51" s="72">
        <v>16123954</v>
      </c>
      <c r="E51" s="72">
        <v>18078571</v>
      </c>
      <c r="F51" s="72">
        <v>18078571</v>
      </c>
      <c r="G51" s="72">
        <v>18801714</v>
      </c>
      <c r="H51" s="72">
        <v>18801714</v>
      </c>
    </row>
    <row r="52" spans="1:8" ht="11.25">
      <c r="A52" s="125" t="s">
        <v>120</v>
      </c>
      <c r="B52" s="126" t="s">
        <v>412</v>
      </c>
      <c r="C52" s="127" t="s">
        <v>413</v>
      </c>
      <c r="D52" s="72">
        <v>242395525</v>
      </c>
      <c r="E52" s="72">
        <v>324450150</v>
      </c>
      <c r="F52" s="72">
        <v>324450151</v>
      </c>
      <c r="G52" s="72">
        <v>344913540</v>
      </c>
      <c r="H52" s="72">
        <v>344913540</v>
      </c>
    </row>
    <row r="53" spans="1:8" ht="11.25">
      <c r="A53" s="125" t="s">
        <v>120</v>
      </c>
      <c r="B53" s="126" t="s">
        <v>414</v>
      </c>
      <c r="C53" s="127" t="s">
        <v>415</v>
      </c>
      <c r="D53" s="72">
        <v>223218902</v>
      </c>
      <c r="E53" s="72">
        <v>268630683</v>
      </c>
      <c r="F53" s="72">
        <v>268630683</v>
      </c>
      <c r="G53" s="72">
        <v>265273814</v>
      </c>
      <c r="H53" s="72">
        <v>200961666</v>
      </c>
    </row>
    <row r="54" spans="1:8" ht="11.25">
      <c r="A54" s="125" t="s">
        <v>121</v>
      </c>
      <c r="B54" s="126" t="s">
        <v>391</v>
      </c>
      <c r="C54" s="127" t="s">
        <v>392</v>
      </c>
      <c r="D54" s="72">
        <v>2013468525</v>
      </c>
      <c r="E54" s="72">
        <v>2114610628</v>
      </c>
      <c r="F54" s="72">
        <v>2333503980</v>
      </c>
      <c r="G54" s="72">
        <v>2488616244</v>
      </c>
      <c r="H54" s="72">
        <v>2488616244</v>
      </c>
    </row>
    <row r="55" spans="1:8" ht="11.25">
      <c r="A55" s="125" t="s">
        <v>121</v>
      </c>
      <c r="B55" s="126" t="s">
        <v>393</v>
      </c>
      <c r="C55" s="127" t="s">
        <v>394</v>
      </c>
      <c r="D55" s="72">
        <v>288398479</v>
      </c>
      <c r="E55" s="72">
        <v>288500000</v>
      </c>
      <c r="F55" s="72">
        <v>288500000</v>
      </c>
      <c r="G55" s="72">
        <v>288500000</v>
      </c>
      <c r="H55" s="72">
        <v>288500000</v>
      </c>
    </row>
    <row r="56" spans="1:8" ht="11.25">
      <c r="A56" s="125" t="s">
        <v>122</v>
      </c>
      <c r="B56" s="126" t="s">
        <v>55</v>
      </c>
      <c r="C56" s="127" t="s">
        <v>56</v>
      </c>
      <c r="D56" s="72">
        <v>760866060</v>
      </c>
      <c r="E56" s="72">
        <v>959909873</v>
      </c>
      <c r="F56" s="72">
        <v>976065006</v>
      </c>
      <c r="G56" s="72">
        <v>1149670231</v>
      </c>
      <c r="H56" s="72">
        <v>1146617785</v>
      </c>
    </row>
    <row r="57" spans="1:8" ht="11.25">
      <c r="A57" s="125" t="s">
        <v>122</v>
      </c>
      <c r="B57" s="126" t="s">
        <v>57</v>
      </c>
      <c r="C57" s="127" t="s">
        <v>58</v>
      </c>
      <c r="D57" s="72">
        <v>0</v>
      </c>
      <c r="E57" s="72">
        <v>850000</v>
      </c>
      <c r="F57" s="72">
        <v>839602</v>
      </c>
      <c r="G57" s="72">
        <v>905259</v>
      </c>
      <c r="H57" s="72">
        <v>821523</v>
      </c>
    </row>
    <row r="58" spans="1:8" ht="11.25">
      <c r="A58" s="125" t="s">
        <v>122</v>
      </c>
      <c r="B58" s="126" t="s">
        <v>59</v>
      </c>
      <c r="C58" s="127" t="s">
        <v>60</v>
      </c>
      <c r="D58" s="72">
        <v>669669</v>
      </c>
      <c r="E58" s="72">
        <v>526789</v>
      </c>
      <c r="F58" s="72">
        <v>526789</v>
      </c>
      <c r="G58" s="72">
        <v>526789</v>
      </c>
      <c r="H58" s="72">
        <v>496458</v>
      </c>
    </row>
    <row r="59" spans="1:8" ht="11.25">
      <c r="A59" s="125" t="s">
        <v>122</v>
      </c>
      <c r="B59" s="126" t="s">
        <v>61</v>
      </c>
      <c r="C59" s="127" t="s">
        <v>62</v>
      </c>
      <c r="D59" s="72">
        <v>80980697</v>
      </c>
      <c r="E59" s="72">
        <v>77844056</v>
      </c>
      <c r="F59" s="72">
        <v>76129566</v>
      </c>
      <c r="G59" s="72">
        <v>79936000</v>
      </c>
      <c r="H59" s="72">
        <v>75230149</v>
      </c>
    </row>
    <row r="60" spans="1:8" ht="11.25">
      <c r="A60" s="125" t="s">
        <v>122</v>
      </c>
      <c r="B60" s="126" t="s">
        <v>63</v>
      </c>
      <c r="C60" s="127" t="s">
        <v>64</v>
      </c>
      <c r="D60" s="72">
        <v>6943761</v>
      </c>
      <c r="E60" s="72">
        <v>7786758</v>
      </c>
      <c r="F60" s="72">
        <v>7786758</v>
      </c>
      <c r="G60" s="72">
        <v>8175000</v>
      </c>
      <c r="H60" s="72">
        <v>8693735</v>
      </c>
    </row>
    <row r="61" spans="1:8" ht="11.25">
      <c r="A61" s="125" t="s">
        <v>123</v>
      </c>
      <c r="B61" s="126" t="s">
        <v>548</v>
      </c>
      <c r="C61" s="127" t="s">
        <v>549</v>
      </c>
      <c r="D61" s="72">
        <v>16616071</v>
      </c>
      <c r="E61" s="72">
        <v>12341160</v>
      </c>
      <c r="F61" s="72">
        <v>12327160</v>
      </c>
      <c r="G61" s="72">
        <v>8781475</v>
      </c>
      <c r="H61" s="72">
        <v>8781475</v>
      </c>
    </row>
    <row r="62" spans="1:8" ht="11.25">
      <c r="A62" s="125" t="s">
        <v>123</v>
      </c>
      <c r="B62" s="126" t="s">
        <v>552</v>
      </c>
      <c r="C62" s="127" t="s">
        <v>553</v>
      </c>
      <c r="D62" s="72">
        <v>9489844</v>
      </c>
      <c r="E62" s="72">
        <v>7107657</v>
      </c>
      <c r="F62" s="72">
        <v>6823657</v>
      </c>
      <c r="G62" s="72">
        <v>6823657</v>
      </c>
      <c r="H62" s="72">
        <v>6823657</v>
      </c>
    </row>
    <row r="63" spans="1:8" ht="11.25">
      <c r="A63" s="125" t="s">
        <v>124</v>
      </c>
      <c r="B63" s="126" t="s">
        <v>614</v>
      </c>
      <c r="C63" s="127" t="s">
        <v>615</v>
      </c>
      <c r="D63" s="72">
        <v>58700000</v>
      </c>
      <c r="E63" s="72">
        <v>40521840</v>
      </c>
      <c r="F63" s="72">
        <v>40521840</v>
      </c>
      <c r="G63" s="72">
        <v>40521840</v>
      </c>
      <c r="H63" s="72">
        <v>42547932</v>
      </c>
    </row>
    <row r="64" spans="1:8" ht="11.25">
      <c r="A64" s="125" t="s">
        <v>124</v>
      </c>
      <c r="B64" s="126" t="s">
        <v>618</v>
      </c>
      <c r="C64" s="127" t="s">
        <v>619</v>
      </c>
      <c r="D64" s="72">
        <v>5423207</v>
      </c>
      <c r="E64" s="72">
        <v>5426986</v>
      </c>
      <c r="F64" s="72">
        <v>5426986</v>
      </c>
      <c r="G64" s="72">
        <v>5426986</v>
      </c>
      <c r="H64" s="72">
        <v>5426986</v>
      </c>
    </row>
    <row r="65" spans="1:8" ht="11.25">
      <c r="A65" s="125" t="s">
        <v>124</v>
      </c>
      <c r="B65" s="126" t="s">
        <v>620</v>
      </c>
      <c r="C65" s="127" t="s">
        <v>621</v>
      </c>
      <c r="D65" s="72">
        <v>4058650</v>
      </c>
      <c r="E65" s="72">
        <v>4177632</v>
      </c>
      <c r="F65" s="72">
        <v>5489438</v>
      </c>
      <c r="G65" s="72">
        <v>4177632</v>
      </c>
      <c r="H65" s="72">
        <v>4121215</v>
      </c>
    </row>
    <row r="66" spans="1:8" ht="11.25">
      <c r="A66" s="125" t="s">
        <v>124</v>
      </c>
      <c r="B66" s="126" t="s">
        <v>622</v>
      </c>
      <c r="C66" s="127" t="s">
        <v>623</v>
      </c>
      <c r="D66" s="72">
        <v>3725671326</v>
      </c>
      <c r="E66" s="72">
        <v>3869847585</v>
      </c>
      <c r="F66" s="72">
        <v>3869847585</v>
      </c>
      <c r="G66" s="72">
        <v>4048324258</v>
      </c>
      <c r="H66" s="72">
        <v>3851193043</v>
      </c>
    </row>
    <row r="67" spans="1:8" ht="11.25">
      <c r="A67" s="125" t="s">
        <v>124</v>
      </c>
      <c r="B67" s="126" t="s">
        <v>624</v>
      </c>
      <c r="C67" s="127" t="s">
        <v>625</v>
      </c>
      <c r="D67" s="72">
        <v>213444621</v>
      </c>
      <c r="E67" s="72">
        <v>140113160</v>
      </c>
      <c r="F67" s="72">
        <v>133119160</v>
      </c>
      <c r="G67" s="72">
        <v>135019170</v>
      </c>
      <c r="H67" s="72">
        <v>135019170</v>
      </c>
    </row>
    <row r="68" spans="1:8" ht="33.75">
      <c r="A68" s="125" t="s">
        <v>124</v>
      </c>
      <c r="B68" s="126" t="s">
        <v>627</v>
      </c>
      <c r="C68" s="127" t="s">
        <v>628</v>
      </c>
      <c r="D68" s="128"/>
      <c r="E68" s="128"/>
      <c r="F68" s="128"/>
      <c r="G68" s="128"/>
      <c r="H68" s="72">
        <v>1700000</v>
      </c>
    </row>
    <row r="69" spans="1:8" ht="11.25">
      <c r="A69" s="125" t="s">
        <v>124</v>
      </c>
      <c r="B69" s="126" t="s">
        <v>629</v>
      </c>
      <c r="C69" s="127" t="s">
        <v>630</v>
      </c>
      <c r="D69" s="72">
        <v>78490699</v>
      </c>
      <c r="E69" s="72">
        <v>79751579</v>
      </c>
      <c r="F69" s="72">
        <v>74577272</v>
      </c>
      <c r="G69" s="72">
        <v>74577272</v>
      </c>
      <c r="H69" s="72">
        <v>74082992</v>
      </c>
    </row>
    <row r="70" spans="1:8" ht="11.25">
      <c r="A70" s="125" t="s">
        <v>125</v>
      </c>
      <c r="B70" s="126" t="s">
        <v>126</v>
      </c>
      <c r="C70" s="127" t="s">
        <v>70</v>
      </c>
      <c r="D70" s="72">
        <v>23000000</v>
      </c>
      <c r="E70" s="72">
        <v>500000</v>
      </c>
      <c r="F70" s="72">
        <v>0</v>
      </c>
      <c r="G70" s="72">
        <v>0</v>
      </c>
      <c r="H70" s="72">
        <v>500000</v>
      </c>
    </row>
    <row r="71" spans="1:8" ht="11.25">
      <c r="A71" s="125" t="s">
        <v>125</v>
      </c>
      <c r="B71" s="126" t="s">
        <v>127</v>
      </c>
      <c r="C71" s="127" t="s">
        <v>71</v>
      </c>
      <c r="D71" s="72">
        <v>26902000</v>
      </c>
      <c r="E71" s="72">
        <v>16099454</v>
      </c>
      <c r="F71" s="72">
        <v>13099454</v>
      </c>
      <c r="G71" s="72">
        <v>13099454</v>
      </c>
      <c r="H71" s="72">
        <v>13099454</v>
      </c>
    </row>
    <row r="72" spans="1:8" ht="11.25">
      <c r="A72" s="125" t="s">
        <v>125</v>
      </c>
      <c r="B72" s="126" t="s">
        <v>128</v>
      </c>
      <c r="C72" s="127" t="s">
        <v>73</v>
      </c>
      <c r="D72" s="72">
        <v>203271</v>
      </c>
      <c r="E72" s="72">
        <v>152862</v>
      </c>
      <c r="F72" s="72">
        <v>0</v>
      </c>
      <c r="G72" s="72">
        <v>0</v>
      </c>
      <c r="H72" s="128"/>
    </row>
    <row r="73" spans="1:8" ht="11.25">
      <c r="A73" s="125" t="s">
        <v>125</v>
      </c>
      <c r="B73" s="126" t="s">
        <v>74</v>
      </c>
      <c r="C73" s="127" t="s">
        <v>75</v>
      </c>
      <c r="D73" s="72">
        <v>15509173</v>
      </c>
      <c r="E73" s="72">
        <v>25301475</v>
      </c>
      <c r="F73" s="72">
        <v>25301475</v>
      </c>
      <c r="G73" s="72">
        <v>25301475</v>
      </c>
      <c r="H73" s="72">
        <v>25301475</v>
      </c>
    </row>
    <row r="74" spans="1:8" ht="11.25">
      <c r="A74" s="125" t="s">
        <v>125</v>
      </c>
      <c r="B74" s="126" t="s">
        <v>129</v>
      </c>
      <c r="C74" s="127" t="s">
        <v>130</v>
      </c>
      <c r="D74" s="72">
        <v>61588</v>
      </c>
      <c r="E74" s="128"/>
      <c r="F74" s="72">
        <v>0</v>
      </c>
      <c r="G74" s="72">
        <v>0</v>
      </c>
      <c r="H74" s="128"/>
    </row>
    <row r="75" spans="1:8" ht="11.25">
      <c r="A75" s="125" t="s">
        <v>125</v>
      </c>
      <c r="B75" s="126" t="s">
        <v>131</v>
      </c>
      <c r="C75" s="127" t="s">
        <v>132</v>
      </c>
      <c r="D75" s="72">
        <v>9503232</v>
      </c>
      <c r="E75" s="128"/>
      <c r="F75" s="72">
        <v>0</v>
      </c>
      <c r="G75" s="72">
        <v>0</v>
      </c>
      <c r="H75" s="128"/>
    </row>
    <row r="76" spans="1:8" ht="11.25">
      <c r="A76" s="125" t="s">
        <v>125</v>
      </c>
      <c r="B76" s="126" t="s">
        <v>76</v>
      </c>
      <c r="C76" s="127" t="s">
        <v>77</v>
      </c>
      <c r="D76" s="72">
        <v>0</v>
      </c>
      <c r="E76" s="72">
        <v>936376140</v>
      </c>
      <c r="F76" s="72">
        <v>936437803</v>
      </c>
      <c r="G76" s="72">
        <v>936437803</v>
      </c>
      <c r="H76" s="72">
        <v>898980293</v>
      </c>
    </row>
    <row r="77" spans="1:8" ht="30" customHeight="1">
      <c r="A77" s="125" t="s">
        <v>125</v>
      </c>
      <c r="B77" s="126" t="s">
        <v>78</v>
      </c>
      <c r="C77" s="127" t="s">
        <v>79</v>
      </c>
      <c r="D77" s="72">
        <v>0</v>
      </c>
      <c r="E77" s="72">
        <v>27270000</v>
      </c>
      <c r="F77" s="72">
        <v>27270000</v>
      </c>
      <c r="G77" s="72">
        <v>27270000</v>
      </c>
      <c r="H77" s="72">
        <v>27270000</v>
      </c>
    </row>
    <row r="78" spans="1:8" ht="11.25">
      <c r="A78" s="125" t="s">
        <v>133</v>
      </c>
      <c r="B78" s="126" t="s">
        <v>688</v>
      </c>
      <c r="C78" s="127" t="s">
        <v>689</v>
      </c>
      <c r="D78" s="72">
        <v>52718497</v>
      </c>
      <c r="E78" s="72">
        <v>10000000</v>
      </c>
      <c r="F78" s="72">
        <v>10000000</v>
      </c>
      <c r="G78" s="72">
        <v>5000000</v>
      </c>
      <c r="H78" s="72">
        <v>5000000</v>
      </c>
    </row>
    <row r="79" spans="1:8" ht="11.25">
      <c r="A79" s="125" t="s">
        <v>134</v>
      </c>
      <c r="B79" s="126" t="s">
        <v>19</v>
      </c>
      <c r="C79" s="127" t="s">
        <v>98</v>
      </c>
      <c r="D79" s="72">
        <v>935028283</v>
      </c>
      <c r="E79" s="128"/>
      <c r="F79" s="72">
        <v>0</v>
      </c>
      <c r="G79" s="72">
        <v>0</v>
      </c>
      <c r="H79" s="128"/>
    </row>
    <row r="80" spans="1:8" ht="11.25">
      <c r="A80" s="125" t="s">
        <v>135</v>
      </c>
      <c r="B80" s="126" t="s">
        <v>590</v>
      </c>
      <c r="C80" s="127" t="s">
        <v>14</v>
      </c>
      <c r="D80" s="72">
        <v>0</v>
      </c>
      <c r="E80" s="72">
        <v>1179000</v>
      </c>
      <c r="F80" s="72">
        <v>1179000</v>
      </c>
      <c r="G80" s="72">
        <v>962000</v>
      </c>
      <c r="H80" s="72">
        <v>1151000</v>
      </c>
    </row>
    <row r="81" spans="1:8" ht="11.25">
      <c r="A81" s="125" t="s">
        <v>136</v>
      </c>
      <c r="B81" s="126" t="s">
        <v>137</v>
      </c>
      <c r="C81" s="127" t="s">
        <v>138</v>
      </c>
      <c r="D81" s="72">
        <v>379767936</v>
      </c>
      <c r="E81" s="128"/>
      <c r="F81" s="72">
        <v>0</v>
      </c>
      <c r="G81" s="72">
        <v>0</v>
      </c>
      <c r="H81" s="128"/>
    </row>
    <row r="82" spans="1:8" ht="11.25">
      <c r="A82" s="125" t="s">
        <v>136</v>
      </c>
      <c r="B82" s="126" t="s">
        <v>139</v>
      </c>
      <c r="C82" s="127" t="s">
        <v>140</v>
      </c>
      <c r="D82" s="72">
        <v>28300000</v>
      </c>
      <c r="E82" s="128"/>
      <c r="F82" s="72">
        <v>0</v>
      </c>
      <c r="G82" s="72">
        <v>0</v>
      </c>
      <c r="H82" s="128"/>
    </row>
    <row r="83" spans="1:8" ht="11.25">
      <c r="A83" s="125" t="s">
        <v>136</v>
      </c>
      <c r="B83" s="126" t="s">
        <v>141</v>
      </c>
      <c r="C83" s="127" t="s">
        <v>14</v>
      </c>
      <c r="D83" s="72">
        <v>1548404</v>
      </c>
      <c r="E83" s="128"/>
      <c r="F83" s="72">
        <v>0</v>
      </c>
      <c r="G83" s="72">
        <v>0</v>
      </c>
      <c r="H83" s="128"/>
    </row>
    <row r="84" spans="1:8" ht="11.25">
      <c r="A84" s="125"/>
      <c r="B84" s="126"/>
      <c r="C84" s="127"/>
      <c r="D84" s="72"/>
      <c r="E84" s="128"/>
      <c r="F84" s="72"/>
      <c r="G84" s="72"/>
      <c r="H84" s="128"/>
    </row>
    <row r="85" spans="1:8" ht="11.25">
      <c r="A85" s="125"/>
      <c r="B85" s="126"/>
      <c r="C85" s="127"/>
      <c r="D85" s="72"/>
      <c r="E85" s="128"/>
      <c r="F85" s="72"/>
      <c r="G85" s="72"/>
      <c r="H85" s="128"/>
    </row>
    <row r="86" spans="1:8" ht="11.25">
      <c r="A86" s="129" t="s">
        <v>201</v>
      </c>
      <c r="B86" s="126"/>
      <c r="C86" s="127"/>
      <c r="D86" s="72"/>
      <c r="E86" s="128"/>
      <c r="F86" s="72"/>
      <c r="G86" s="72"/>
      <c r="H86" s="128"/>
    </row>
    <row r="87" spans="1:8" ht="11.25">
      <c r="A87" s="125" t="s">
        <v>142</v>
      </c>
      <c r="B87" s="126" t="s">
        <v>143</v>
      </c>
      <c r="C87" s="127" t="s">
        <v>144</v>
      </c>
      <c r="D87" s="72">
        <v>200018537</v>
      </c>
      <c r="E87" s="128"/>
      <c r="F87" s="72">
        <v>0</v>
      </c>
      <c r="G87" s="72">
        <v>0</v>
      </c>
      <c r="H87" s="128"/>
    </row>
    <row r="88" spans="1:8" ht="11.25">
      <c r="A88" s="125" t="s">
        <v>142</v>
      </c>
      <c r="B88" s="126" t="s">
        <v>145</v>
      </c>
      <c r="C88" s="127" t="s">
        <v>146</v>
      </c>
      <c r="D88" s="72">
        <v>240000000</v>
      </c>
      <c r="E88" s="128"/>
      <c r="F88" s="72">
        <v>0</v>
      </c>
      <c r="G88" s="72">
        <v>0</v>
      </c>
      <c r="H88" s="128"/>
    </row>
    <row r="89" spans="1:8" ht="11.25">
      <c r="A89" s="130" t="s">
        <v>232</v>
      </c>
      <c r="B89" s="131">
        <v>15991970</v>
      </c>
      <c r="C89" s="132" t="s">
        <v>247</v>
      </c>
      <c r="D89" s="133">
        <v>25000000</v>
      </c>
      <c r="E89" s="133">
        <v>25000000</v>
      </c>
      <c r="F89" s="133">
        <v>25000000</v>
      </c>
      <c r="G89" s="133">
        <v>125000000</v>
      </c>
      <c r="H89" s="134">
        <v>125000000</v>
      </c>
    </row>
    <row r="90" spans="1:8" ht="11.25">
      <c r="A90" s="135" t="s">
        <v>147</v>
      </c>
      <c r="B90" s="136" t="s">
        <v>96</v>
      </c>
      <c r="C90" s="137" t="s">
        <v>867</v>
      </c>
      <c r="D90" s="138">
        <v>12139519</v>
      </c>
      <c r="E90" s="138">
        <v>9692945</v>
      </c>
      <c r="F90" s="138">
        <v>9692945</v>
      </c>
      <c r="G90" s="138">
        <v>6401407</v>
      </c>
      <c r="H90" s="138">
        <v>6098766</v>
      </c>
    </row>
    <row r="91" spans="1:8" ht="11.25">
      <c r="A91" s="135" t="s">
        <v>147</v>
      </c>
      <c r="B91" s="136" t="s">
        <v>148</v>
      </c>
      <c r="C91" s="137" t="s">
        <v>149</v>
      </c>
      <c r="D91" s="138">
        <v>0</v>
      </c>
      <c r="E91" s="139"/>
      <c r="F91" s="138">
        <v>0</v>
      </c>
      <c r="G91" s="138">
        <v>0</v>
      </c>
      <c r="H91" s="139"/>
    </row>
    <row r="92" spans="1:8" ht="11.25">
      <c r="A92" s="135" t="s">
        <v>147</v>
      </c>
      <c r="B92" s="136" t="s">
        <v>150</v>
      </c>
      <c r="C92" s="137" t="s">
        <v>151</v>
      </c>
      <c r="D92" s="138">
        <v>0</v>
      </c>
      <c r="E92" s="139"/>
      <c r="F92" s="138">
        <v>0</v>
      </c>
      <c r="G92" s="138">
        <v>0</v>
      </c>
      <c r="H92" s="139"/>
    </row>
    <row r="93" spans="1:8" ht="11.25">
      <c r="A93" s="125" t="s">
        <v>152</v>
      </c>
      <c r="B93" s="126" t="s">
        <v>153</v>
      </c>
      <c r="C93" s="127" t="s">
        <v>154</v>
      </c>
      <c r="D93" s="72">
        <v>21839007</v>
      </c>
      <c r="E93" s="128"/>
      <c r="F93" s="72">
        <v>0</v>
      </c>
      <c r="G93" s="72">
        <v>0</v>
      </c>
      <c r="H93" s="128"/>
    </row>
    <row r="94" spans="1:8" ht="11.25">
      <c r="A94" s="135" t="s">
        <v>152</v>
      </c>
      <c r="B94" s="136" t="s">
        <v>155</v>
      </c>
      <c r="C94" s="137" t="s">
        <v>156</v>
      </c>
      <c r="D94" s="138">
        <v>5000000</v>
      </c>
      <c r="E94" s="139"/>
      <c r="F94" s="138">
        <v>0</v>
      </c>
      <c r="G94" s="138">
        <v>0</v>
      </c>
      <c r="H94" s="139"/>
    </row>
    <row r="95" spans="1:8" ht="11.25">
      <c r="A95" s="125" t="s">
        <v>152</v>
      </c>
      <c r="B95" s="126" t="s">
        <v>157</v>
      </c>
      <c r="C95" s="127" t="s">
        <v>158</v>
      </c>
      <c r="D95" s="72">
        <v>3750000</v>
      </c>
      <c r="E95" s="128"/>
      <c r="F95" s="72">
        <v>0</v>
      </c>
      <c r="G95" s="72">
        <v>0</v>
      </c>
      <c r="H95" s="128"/>
    </row>
    <row r="96" spans="1:8" ht="11.25">
      <c r="A96" s="130" t="s">
        <v>159</v>
      </c>
      <c r="B96" s="131" t="s">
        <v>97</v>
      </c>
      <c r="C96" s="132" t="s">
        <v>782</v>
      </c>
      <c r="D96" s="133">
        <v>4970217</v>
      </c>
      <c r="E96" s="133">
        <v>2474447</v>
      </c>
      <c r="F96" s="133">
        <v>861649</v>
      </c>
      <c r="G96" s="133">
        <v>0</v>
      </c>
      <c r="H96" s="134"/>
    </row>
    <row r="97" spans="1:8" ht="11.25">
      <c r="A97" s="130" t="s">
        <v>159</v>
      </c>
      <c r="B97" s="131" t="s">
        <v>160</v>
      </c>
      <c r="C97" s="132" t="s">
        <v>541</v>
      </c>
      <c r="D97" s="133">
        <v>27335</v>
      </c>
      <c r="E97" s="133">
        <v>11532</v>
      </c>
      <c r="F97" s="133">
        <v>11532</v>
      </c>
      <c r="G97" s="133">
        <v>0</v>
      </c>
      <c r="H97" s="134"/>
    </row>
    <row r="98" spans="1:8" ht="11.25">
      <c r="A98" s="130" t="s">
        <v>159</v>
      </c>
      <c r="B98" s="131" t="s">
        <v>161</v>
      </c>
      <c r="C98" s="132" t="s">
        <v>162</v>
      </c>
      <c r="D98" s="133">
        <v>1913145</v>
      </c>
      <c r="E98" s="134"/>
      <c r="F98" s="133">
        <v>0</v>
      </c>
      <c r="G98" s="133">
        <v>0</v>
      </c>
      <c r="H98" s="134"/>
    </row>
    <row r="99" spans="1:8" ht="11.25">
      <c r="A99" s="130" t="s">
        <v>159</v>
      </c>
      <c r="B99" s="131" t="s">
        <v>163</v>
      </c>
      <c r="C99" s="132" t="s">
        <v>164</v>
      </c>
      <c r="D99" s="133">
        <v>5341224</v>
      </c>
      <c r="E99" s="134"/>
      <c r="F99" s="133">
        <v>0</v>
      </c>
      <c r="G99" s="133">
        <v>0</v>
      </c>
      <c r="H99" s="134"/>
    </row>
    <row r="100" spans="1:8" ht="11.25">
      <c r="A100" s="130" t="s">
        <v>159</v>
      </c>
      <c r="B100" s="131" t="s">
        <v>165</v>
      </c>
      <c r="C100" s="132" t="s">
        <v>542</v>
      </c>
      <c r="D100" s="133">
        <v>0</v>
      </c>
      <c r="E100" s="133">
        <v>2075682</v>
      </c>
      <c r="F100" s="133">
        <v>1704103</v>
      </c>
      <c r="G100" s="133">
        <v>0</v>
      </c>
      <c r="H100" s="134"/>
    </row>
    <row r="101" spans="1:8" ht="11.25">
      <c r="A101" s="130" t="s">
        <v>159</v>
      </c>
      <c r="B101" s="131" t="s">
        <v>166</v>
      </c>
      <c r="C101" s="132" t="s">
        <v>543</v>
      </c>
      <c r="D101" s="133">
        <v>58279811</v>
      </c>
      <c r="E101" s="133">
        <v>39811548</v>
      </c>
      <c r="F101" s="133">
        <v>39811548</v>
      </c>
      <c r="G101" s="133">
        <v>0</v>
      </c>
      <c r="H101" s="134"/>
    </row>
    <row r="102" spans="1:8" ht="11.25">
      <c r="A102" s="130" t="s">
        <v>159</v>
      </c>
      <c r="B102" s="131" t="s">
        <v>167</v>
      </c>
      <c r="C102" s="132" t="s">
        <v>168</v>
      </c>
      <c r="D102" s="133">
        <v>0</v>
      </c>
      <c r="E102" s="134"/>
      <c r="F102" s="133">
        <v>0</v>
      </c>
      <c r="G102" s="133">
        <v>0</v>
      </c>
      <c r="H102" s="134"/>
    </row>
    <row r="103" spans="1:8" ht="11.25">
      <c r="A103" s="130" t="s">
        <v>159</v>
      </c>
      <c r="B103" s="131" t="s">
        <v>169</v>
      </c>
      <c r="C103" s="132" t="s">
        <v>170</v>
      </c>
      <c r="D103" s="133">
        <v>0</v>
      </c>
      <c r="E103" s="134"/>
      <c r="F103" s="133">
        <v>0</v>
      </c>
      <c r="G103" s="133">
        <v>0</v>
      </c>
      <c r="H103" s="134"/>
    </row>
    <row r="104" spans="1:8" ht="11.25">
      <c r="A104" s="130" t="s">
        <v>159</v>
      </c>
      <c r="B104" s="131" t="s">
        <v>171</v>
      </c>
      <c r="C104" s="132" t="s">
        <v>544</v>
      </c>
      <c r="D104" s="133">
        <v>437971</v>
      </c>
      <c r="E104" s="133">
        <v>145097</v>
      </c>
      <c r="F104" s="133">
        <v>117195</v>
      </c>
      <c r="G104" s="133">
        <v>0</v>
      </c>
      <c r="H104" s="134"/>
    </row>
    <row r="105" spans="1:8" ht="11.25">
      <c r="A105" s="130" t="s">
        <v>159</v>
      </c>
      <c r="B105" s="131" t="s">
        <v>172</v>
      </c>
      <c r="C105" s="132" t="s">
        <v>545</v>
      </c>
      <c r="D105" s="133">
        <v>14671387</v>
      </c>
      <c r="E105" s="133">
        <v>1882334</v>
      </c>
      <c r="F105" s="133">
        <v>1323383</v>
      </c>
      <c r="G105" s="133">
        <v>0</v>
      </c>
      <c r="H105" s="134"/>
    </row>
    <row r="106" spans="1:8" ht="11.25">
      <c r="A106" s="130" t="s">
        <v>159</v>
      </c>
      <c r="B106" s="131" t="s">
        <v>173</v>
      </c>
      <c r="C106" s="132" t="s">
        <v>546</v>
      </c>
      <c r="D106" s="133">
        <v>23616413</v>
      </c>
      <c r="E106" s="133">
        <v>12801486</v>
      </c>
      <c r="F106" s="133">
        <v>6447203</v>
      </c>
      <c r="G106" s="133">
        <v>0</v>
      </c>
      <c r="H106" s="134"/>
    </row>
    <row r="107" spans="1:8" ht="11.25">
      <c r="A107" s="130" t="s">
        <v>159</v>
      </c>
      <c r="B107" s="131" t="s">
        <v>174</v>
      </c>
      <c r="C107" s="132" t="s">
        <v>175</v>
      </c>
      <c r="D107" s="133">
        <v>298264</v>
      </c>
      <c r="E107" s="134"/>
      <c r="F107" s="133">
        <v>0</v>
      </c>
      <c r="G107" s="133">
        <v>0</v>
      </c>
      <c r="H107" s="134"/>
    </row>
    <row r="108" spans="1:8" ht="11.25">
      <c r="A108" s="130" t="s">
        <v>159</v>
      </c>
      <c r="B108" s="131" t="s">
        <v>176</v>
      </c>
      <c r="C108" s="132" t="s">
        <v>547</v>
      </c>
      <c r="D108" s="133">
        <v>67618239</v>
      </c>
      <c r="E108" s="133">
        <v>729037</v>
      </c>
      <c r="F108" s="133">
        <v>729037</v>
      </c>
      <c r="G108" s="133">
        <v>0</v>
      </c>
      <c r="H108" s="134"/>
    </row>
    <row r="109" spans="1:8" ht="11.25">
      <c r="A109" s="130" t="s">
        <v>159</v>
      </c>
      <c r="B109" s="131" t="s">
        <v>177</v>
      </c>
      <c r="C109" s="132" t="s">
        <v>178</v>
      </c>
      <c r="D109" s="133">
        <v>0</v>
      </c>
      <c r="E109" s="134"/>
      <c r="F109" s="133">
        <v>0</v>
      </c>
      <c r="G109" s="133">
        <v>0</v>
      </c>
      <c r="H109" s="134"/>
    </row>
    <row r="110" spans="1:8" ht="11.25">
      <c r="A110" s="130" t="s">
        <v>159</v>
      </c>
      <c r="B110" s="131" t="s">
        <v>179</v>
      </c>
      <c r="C110" s="132" t="s">
        <v>710</v>
      </c>
      <c r="D110" s="133">
        <v>53228005</v>
      </c>
      <c r="E110" s="133">
        <v>18032232</v>
      </c>
      <c r="F110" s="133">
        <v>14046516</v>
      </c>
      <c r="G110" s="133">
        <v>0</v>
      </c>
      <c r="H110" s="134"/>
    </row>
    <row r="111" spans="1:8" ht="11.25">
      <c r="A111" s="130" t="s">
        <v>159</v>
      </c>
      <c r="B111" s="131" t="s">
        <v>180</v>
      </c>
      <c r="C111" s="132" t="s">
        <v>711</v>
      </c>
      <c r="D111" s="133">
        <v>0</v>
      </c>
      <c r="E111" s="133">
        <v>819745</v>
      </c>
      <c r="F111" s="133">
        <v>819745</v>
      </c>
      <c r="G111" s="133">
        <v>0</v>
      </c>
      <c r="H111" s="134"/>
    </row>
    <row r="112" spans="1:8" ht="11.25">
      <c r="A112" s="130" t="s">
        <v>159</v>
      </c>
      <c r="B112" s="131" t="s">
        <v>181</v>
      </c>
      <c r="C112" s="132" t="s">
        <v>712</v>
      </c>
      <c r="D112" s="133">
        <v>249455</v>
      </c>
      <c r="E112" s="133">
        <v>38015</v>
      </c>
      <c r="F112" s="133">
        <v>25858</v>
      </c>
      <c r="G112" s="133">
        <v>0</v>
      </c>
      <c r="H112" s="134"/>
    </row>
    <row r="113" spans="1:8" ht="11.25">
      <c r="A113" s="130" t="s">
        <v>159</v>
      </c>
      <c r="B113" s="131" t="s">
        <v>182</v>
      </c>
      <c r="C113" s="132" t="s">
        <v>183</v>
      </c>
      <c r="D113" s="133">
        <v>0</v>
      </c>
      <c r="E113" s="134"/>
      <c r="F113" s="133">
        <v>0</v>
      </c>
      <c r="G113" s="133">
        <v>0</v>
      </c>
      <c r="H113" s="134"/>
    </row>
    <row r="114" spans="1:8" ht="11.25">
      <c r="A114" s="130" t="s">
        <v>159</v>
      </c>
      <c r="B114" s="131" t="s">
        <v>184</v>
      </c>
      <c r="C114" s="132" t="s">
        <v>183</v>
      </c>
      <c r="D114" s="133">
        <v>0</v>
      </c>
      <c r="E114" s="134"/>
      <c r="F114" s="133">
        <v>0</v>
      </c>
      <c r="G114" s="133">
        <v>0</v>
      </c>
      <c r="H114" s="134"/>
    </row>
    <row r="115" spans="1:8" ht="11.25">
      <c r="A115" s="130" t="s">
        <v>159</v>
      </c>
      <c r="B115" s="131" t="s">
        <v>185</v>
      </c>
      <c r="C115" s="132" t="s">
        <v>186</v>
      </c>
      <c r="D115" s="133">
        <v>0</v>
      </c>
      <c r="E115" s="134"/>
      <c r="F115" s="133">
        <v>0</v>
      </c>
      <c r="G115" s="133">
        <v>0</v>
      </c>
      <c r="H115" s="134"/>
    </row>
    <row r="116" spans="1:8" ht="11.25">
      <c r="A116" s="130" t="s">
        <v>159</v>
      </c>
      <c r="B116" s="131" t="s">
        <v>187</v>
      </c>
      <c r="C116" s="132" t="s">
        <v>188</v>
      </c>
      <c r="D116" s="133">
        <v>4845</v>
      </c>
      <c r="E116" s="134"/>
      <c r="F116" s="133">
        <v>0</v>
      </c>
      <c r="G116" s="133">
        <v>0</v>
      </c>
      <c r="H116" s="134"/>
    </row>
    <row r="117" spans="1:8" ht="11.25">
      <c r="A117" s="125" t="s">
        <v>189</v>
      </c>
      <c r="B117" s="126" t="s">
        <v>190</v>
      </c>
      <c r="C117" s="127" t="s">
        <v>1088</v>
      </c>
      <c r="D117" s="72">
        <v>2771164</v>
      </c>
      <c r="E117" s="128"/>
      <c r="F117" s="72">
        <v>0</v>
      </c>
      <c r="G117" s="72">
        <v>0</v>
      </c>
      <c r="H117" s="128"/>
    </row>
    <row r="118" spans="1:8" ht="11.25">
      <c r="A118" s="140" t="s">
        <v>191</v>
      </c>
      <c r="B118" s="141" t="s">
        <v>192</v>
      </c>
      <c r="C118" s="142" t="s">
        <v>570</v>
      </c>
      <c r="D118" s="143">
        <v>0</v>
      </c>
      <c r="E118" s="143">
        <v>4754159</v>
      </c>
      <c r="F118" s="143">
        <v>4733278</v>
      </c>
      <c r="G118" s="143">
        <v>5271968</v>
      </c>
      <c r="H118" s="143">
        <v>5210849</v>
      </c>
    </row>
    <row r="119" spans="1:8" ht="11.25">
      <c r="A119" s="140" t="s">
        <v>191</v>
      </c>
      <c r="B119" s="141" t="s">
        <v>193</v>
      </c>
      <c r="C119" s="142" t="s">
        <v>450</v>
      </c>
      <c r="D119" s="143">
        <v>0</v>
      </c>
      <c r="E119" s="143">
        <v>91605510</v>
      </c>
      <c r="F119" s="143">
        <v>133466902</v>
      </c>
      <c r="G119" s="143">
        <v>113495478</v>
      </c>
      <c r="H119" s="143">
        <v>112910773</v>
      </c>
    </row>
    <row r="120" spans="1:8" ht="11.25">
      <c r="A120" s="140" t="s">
        <v>191</v>
      </c>
      <c r="B120" s="141" t="s">
        <v>194</v>
      </c>
      <c r="C120" s="142" t="s">
        <v>452</v>
      </c>
      <c r="D120" s="143">
        <v>0</v>
      </c>
      <c r="E120" s="143">
        <v>36281684</v>
      </c>
      <c r="F120" s="143">
        <v>36281684</v>
      </c>
      <c r="G120" s="143">
        <v>37292852</v>
      </c>
      <c r="H120" s="143">
        <v>37643335</v>
      </c>
    </row>
    <row r="121" spans="1:8" ht="11.25">
      <c r="A121" s="140" t="s">
        <v>191</v>
      </c>
      <c r="B121" s="141" t="s">
        <v>195</v>
      </c>
      <c r="C121" s="142" t="s">
        <v>571</v>
      </c>
      <c r="D121" s="143">
        <v>0</v>
      </c>
      <c r="E121" s="143">
        <v>1200000</v>
      </c>
      <c r="F121" s="143">
        <v>1200000</v>
      </c>
      <c r="G121" s="143">
        <v>1200000</v>
      </c>
      <c r="H121" s="143">
        <v>1200000</v>
      </c>
    </row>
    <row r="122" spans="1:8" ht="11.25">
      <c r="A122" s="140" t="s">
        <v>196</v>
      </c>
      <c r="B122" s="141" t="s">
        <v>197</v>
      </c>
      <c r="C122" s="142" t="s">
        <v>450</v>
      </c>
      <c r="D122" s="143">
        <v>84581518</v>
      </c>
      <c r="E122" s="144"/>
      <c r="F122" s="143">
        <v>0</v>
      </c>
      <c r="G122" s="143">
        <v>0</v>
      </c>
      <c r="H122" s="144"/>
    </row>
    <row r="123" spans="1:8" ht="11.25">
      <c r="A123" s="140" t="s">
        <v>196</v>
      </c>
      <c r="B123" s="141" t="s">
        <v>198</v>
      </c>
      <c r="C123" s="142" t="s">
        <v>452</v>
      </c>
      <c r="D123" s="143">
        <v>35915297</v>
      </c>
      <c r="E123" s="144"/>
      <c r="F123" s="143">
        <v>0</v>
      </c>
      <c r="G123" s="143">
        <v>0</v>
      </c>
      <c r="H123" s="144"/>
    </row>
    <row r="124" spans="1:8" ht="11.25">
      <c r="A124" s="140" t="s">
        <v>196</v>
      </c>
      <c r="B124" s="141" t="s">
        <v>199</v>
      </c>
      <c r="C124" s="142" t="s">
        <v>200</v>
      </c>
      <c r="D124" s="143">
        <v>1200000</v>
      </c>
      <c r="E124" s="144"/>
      <c r="F124" s="143">
        <v>0</v>
      </c>
      <c r="G124" s="143">
        <v>0</v>
      </c>
      <c r="H124" s="144"/>
    </row>
    <row r="125" ht="11.25">
      <c r="A125" s="68"/>
    </row>
    <row r="126" spans="1:8" ht="11.25">
      <c r="A126" s="125" t="s">
        <v>207</v>
      </c>
      <c r="B126" s="126"/>
      <c r="C126" s="127" t="s">
        <v>208</v>
      </c>
      <c r="D126" s="72">
        <f>SUM(D2,D35:D124)</f>
        <v>27698298578</v>
      </c>
      <c r="E126" s="72">
        <f>SUM(E2,E35:E124)</f>
        <v>26966734755</v>
      </c>
      <c r="F126" s="72">
        <f>SUM(F2,F35:F124)</f>
        <v>27461993232</v>
      </c>
      <c r="G126" s="72">
        <f>SUM(G2,G35:G124)</f>
        <v>28212559898</v>
      </c>
      <c r="H126" s="72">
        <f>SUM(H2,H35:H124)</f>
        <v>27802282067</v>
      </c>
    </row>
    <row r="127" spans="1:8" ht="11.25">
      <c r="A127" s="145"/>
      <c r="B127" s="146"/>
      <c r="C127" s="147"/>
      <c r="D127" s="148"/>
      <c r="E127" s="148"/>
      <c r="F127" s="148"/>
      <c r="G127" s="148"/>
      <c r="H127" s="148"/>
    </row>
    <row r="128" spans="1:10" ht="33.75">
      <c r="A128" s="149" t="s">
        <v>237</v>
      </c>
      <c r="I128" s="66" t="s">
        <v>752</v>
      </c>
      <c r="J128" s="67" t="s">
        <v>331</v>
      </c>
    </row>
    <row r="129" spans="3:10" ht="12" thickBot="1">
      <c r="C129" s="142" t="s">
        <v>204</v>
      </c>
      <c r="D129" s="150">
        <f>SUM(D118:D124)</f>
        <v>121696815</v>
      </c>
      <c r="E129" s="150">
        <f>SUM(E118:E124)</f>
        <v>133841353</v>
      </c>
      <c r="F129" s="150">
        <f>SUM(F118:F124)</f>
        <v>175681864</v>
      </c>
      <c r="G129" s="150">
        <f>SUM(G118:G124)</f>
        <v>157260298</v>
      </c>
      <c r="H129" s="150">
        <f>SUM(H118:H124)</f>
        <v>156964957</v>
      </c>
      <c r="I129" s="151">
        <f>+(H129-F129)/F129</f>
        <v>-0.10653864077853818</v>
      </c>
      <c r="J129" s="151">
        <f>+(H129-D129)/D129</f>
        <v>0.2898033280493002</v>
      </c>
    </row>
    <row r="130" spans="3:11" ht="15.75" customHeight="1">
      <c r="C130" s="152" t="s">
        <v>210</v>
      </c>
      <c r="D130" s="153">
        <f>SUM(D96:D116)+D89</f>
        <v>255656311</v>
      </c>
      <c r="E130" s="153" t="s">
        <v>205</v>
      </c>
      <c r="F130" s="153" t="s">
        <v>205</v>
      </c>
      <c r="G130" s="153">
        <f>SUM(G96:G116)+G89+G18</f>
        <v>325126756</v>
      </c>
      <c r="H130" s="153">
        <f>SUM(H96:H116)+H89+H18</f>
        <v>325126756</v>
      </c>
      <c r="I130" s="154" t="s">
        <v>206</v>
      </c>
      <c r="J130" s="154">
        <f>+(H130-D130)/D130</f>
        <v>0.2717337378774898</v>
      </c>
      <c r="K130" s="68" t="s">
        <v>233</v>
      </c>
    </row>
    <row r="131" spans="3:10" ht="11.25">
      <c r="C131" s="155" t="s">
        <v>218</v>
      </c>
      <c r="D131" s="156">
        <f>+D94+SUM(D90:D92)</f>
        <v>17139519</v>
      </c>
      <c r="E131" s="156">
        <f>+E94+SUM(E90:E92)</f>
        <v>9692945</v>
      </c>
      <c r="F131" s="156">
        <f>+F94+SUM(F90:F92)</f>
        <v>9692945</v>
      </c>
      <c r="G131" s="156">
        <f>+G94+SUM(G90:G92)</f>
        <v>6401407</v>
      </c>
      <c r="H131" s="156">
        <f>+H94+SUM(H90:H92)</f>
        <v>6098766</v>
      </c>
      <c r="I131" s="157">
        <f>+(H131-F131)/F131</f>
        <v>-0.3708036102546749</v>
      </c>
      <c r="J131" s="157">
        <f>+(H131-D131)/D131</f>
        <v>-0.6441693608787972</v>
      </c>
    </row>
  </sheetData>
  <mergeCells count="6">
    <mergeCell ref="B2:C2"/>
    <mergeCell ref="B3:C3"/>
    <mergeCell ref="B4:C4"/>
    <mergeCell ref="B5:C5"/>
    <mergeCell ref="B6:C6"/>
    <mergeCell ref="D15:F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G127" sqref="G127"/>
    </sheetView>
  </sheetViews>
  <sheetFormatPr defaultColWidth="9.140625" defaultRowHeight="12.75"/>
  <cols>
    <col min="1" max="1" width="7.7109375" style="0" customWidth="1"/>
    <col min="2" max="2" width="42.140625" style="26" customWidth="1"/>
    <col min="3" max="3" width="13.28125" style="29" customWidth="1"/>
    <col min="4" max="6" width="12.8515625" style="29" hidden="1" customWidth="1"/>
    <col min="7" max="7" width="12.8515625" style="29" bestFit="1" customWidth="1"/>
    <col min="8" max="9" width="9.140625" style="29" customWidth="1"/>
    <col min="10" max="10" width="48.8515625" style="29" customWidth="1"/>
  </cols>
  <sheetData>
    <row r="1" ht="12.75">
      <c r="A1" s="21" t="s">
        <v>219</v>
      </c>
    </row>
    <row r="2" spans="1:10" ht="45">
      <c r="A2" s="25" t="s">
        <v>804</v>
      </c>
      <c r="B2" s="27" t="s">
        <v>822</v>
      </c>
      <c r="C2" s="32" t="s">
        <v>330</v>
      </c>
      <c r="D2" s="32" t="s">
        <v>800</v>
      </c>
      <c r="E2" s="32" t="s">
        <v>801</v>
      </c>
      <c r="F2" s="32" t="s">
        <v>802</v>
      </c>
      <c r="G2" s="32" t="s">
        <v>803</v>
      </c>
      <c r="H2" s="33" t="s">
        <v>752</v>
      </c>
      <c r="I2" s="33" t="s">
        <v>331</v>
      </c>
      <c r="J2" s="30" t="s">
        <v>108</v>
      </c>
    </row>
    <row r="3" spans="1:10" ht="12.75">
      <c r="A3" s="24" t="s">
        <v>897</v>
      </c>
      <c r="B3" s="28" t="s">
        <v>898</v>
      </c>
      <c r="C3" s="34">
        <v>1273770</v>
      </c>
      <c r="D3" s="34">
        <v>871742</v>
      </c>
      <c r="E3" s="34">
        <v>708755</v>
      </c>
      <c r="F3" s="34">
        <v>684639</v>
      </c>
      <c r="G3" s="35"/>
      <c r="H3" s="36">
        <f>+(G3-E3)/E3</f>
        <v>-1</v>
      </c>
      <c r="I3" s="36">
        <f>+(G3-C3)/C3</f>
        <v>-1</v>
      </c>
      <c r="J3" s="31" t="s">
        <v>226</v>
      </c>
    </row>
    <row r="4" spans="1:10" ht="12.75">
      <c r="A4" s="24" t="s">
        <v>991</v>
      </c>
      <c r="B4" s="28" t="s">
        <v>992</v>
      </c>
      <c r="C4" s="34">
        <v>265885245</v>
      </c>
      <c r="D4" s="34">
        <v>104868154</v>
      </c>
      <c r="E4" s="34">
        <v>196818676</v>
      </c>
      <c r="F4" s="34">
        <v>28461602</v>
      </c>
      <c r="G4" s="34">
        <v>30247359</v>
      </c>
      <c r="H4" s="36">
        <f>+(G4-E4)/E4</f>
        <v>-0.8463186542317762</v>
      </c>
      <c r="I4" s="36">
        <f>+(G4-C4)/C4</f>
        <v>-0.8862390464728496</v>
      </c>
      <c r="J4" s="31" t="s">
        <v>227</v>
      </c>
    </row>
    <row r="5" spans="1:10" ht="12.75">
      <c r="A5" s="24" t="s">
        <v>981</v>
      </c>
      <c r="B5" s="28" t="s">
        <v>982</v>
      </c>
      <c r="C5" s="34">
        <v>54447833</v>
      </c>
      <c r="D5" s="34">
        <v>21605033</v>
      </c>
      <c r="E5" s="34">
        <v>15972790</v>
      </c>
      <c r="F5" s="34">
        <v>11416721</v>
      </c>
      <c r="G5" s="34">
        <v>11482948</v>
      </c>
      <c r="H5" s="36">
        <f>+(G5-E5)/E5</f>
        <v>-0.28109315905361554</v>
      </c>
      <c r="I5" s="36">
        <f>+(G5-C5)/C5</f>
        <v>-0.7891018362475509</v>
      </c>
      <c r="J5" s="31"/>
    </row>
    <row r="6" spans="1:10" ht="12.75">
      <c r="A6" s="24" t="s">
        <v>879</v>
      </c>
      <c r="B6" s="28" t="s">
        <v>765</v>
      </c>
      <c r="C6" s="34">
        <v>244115</v>
      </c>
      <c r="D6" s="34">
        <v>70000</v>
      </c>
      <c r="E6" s="34">
        <v>70000</v>
      </c>
      <c r="F6" s="34">
        <v>70000</v>
      </c>
      <c r="G6" s="34">
        <v>70000</v>
      </c>
      <c r="H6" s="36">
        <f>+(G6-E6)/E6</f>
        <v>0</v>
      </c>
      <c r="I6" s="36">
        <f>+(G6-C6)/C6</f>
        <v>-0.7132499027097884</v>
      </c>
      <c r="J6" s="31"/>
    </row>
    <row r="7" spans="1:10" ht="12.75">
      <c r="A7" s="24" t="s">
        <v>995</v>
      </c>
      <c r="B7" s="28" t="s">
        <v>996</v>
      </c>
      <c r="C7" s="34">
        <v>6185464</v>
      </c>
      <c r="D7" s="34">
        <v>2123066</v>
      </c>
      <c r="E7" s="34">
        <v>1998953</v>
      </c>
      <c r="F7" s="34">
        <v>1993569</v>
      </c>
      <c r="G7" s="34">
        <v>1991372</v>
      </c>
      <c r="H7" s="36">
        <f>+(G7-E7)/E7</f>
        <v>-0.0037924853660891477</v>
      </c>
      <c r="I7" s="36">
        <f>+(G7-C7)/C7</f>
        <v>-0.6780561652286716</v>
      </c>
      <c r="J7" s="31"/>
    </row>
    <row r="8" spans="1:10" ht="12.75">
      <c r="A8" s="24" t="s">
        <v>880</v>
      </c>
      <c r="B8" s="28" t="s">
        <v>881</v>
      </c>
      <c r="C8" s="34">
        <v>26609356</v>
      </c>
      <c r="D8" s="34">
        <v>17820389</v>
      </c>
      <c r="E8" s="34">
        <v>19020389</v>
      </c>
      <c r="F8" s="34">
        <v>13977337</v>
      </c>
      <c r="G8" s="34">
        <v>12482187</v>
      </c>
      <c r="H8" s="36">
        <f>+(G8-E8)/E8</f>
        <v>-0.34374701800262863</v>
      </c>
      <c r="I8" s="36">
        <f>+(G8-C8)/C8</f>
        <v>-0.5309098423877676</v>
      </c>
      <c r="J8" s="31" t="s">
        <v>228</v>
      </c>
    </row>
    <row r="9" spans="1:10" ht="12.75">
      <c r="A9" s="24" t="s">
        <v>928</v>
      </c>
      <c r="B9" s="28" t="s">
        <v>929</v>
      </c>
      <c r="C9" s="34">
        <v>486817</v>
      </c>
      <c r="D9" s="34">
        <v>250000</v>
      </c>
      <c r="E9" s="34">
        <v>250000</v>
      </c>
      <c r="F9" s="34">
        <v>250000</v>
      </c>
      <c r="G9" s="34">
        <v>250000</v>
      </c>
      <c r="H9" s="36">
        <f>+(G9-E9)/E9</f>
        <v>0</v>
      </c>
      <c r="I9" s="36">
        <f>+(G9-C9)/C9</f>
        <v>-0.48646000447806875</v>
      </c>
      <c r="J9" s="31"/>
    </row>
    <row r="10" spans="1:10" ht="12.75">
      <c r="A10" s="24" t="s">
        <v>959</v>
      </c>
      <c r="B10" s="28" t="s">
        <v>960</v>
      </c>
      <c r="C10" s="34">
        <v>1818170</v>
      </c>
      <c r="D10" s="34">
        <v>1264071</v>
      </c>
      <c r="E10" s="34">
        <v>1211350</v>
      </c>
      <c r="F10" s="34">
        <v>1196771</v>
      </c>
      <c r="G10" s="34">
        <v>1069204</v>
      </c>
      <c r="H10" s="36">
        <f>+(G10-E10)/E10</f>
        <v>-0.11734511082676354</v>
      </c>
      <c r="I10" s="36">
        <f>+(G10-C10)/C10</f>
        <v>-0.4119339775708542</v>
      </c>
      <c r="J10" s="31"/>
    </row>
    <row r="11" spans="1:10" ht="12.75">
      <c r="A11" s="24" t="s">
        <v>958</v>
      </c>
      <c r="B11" s="28" t="s">
        <v>772</v>
      </c>
      <c r="C11" s="34">
        <v>50224312</v>
      </c>
      <c r="D11" s="34">
        <v>20572163</v>
      </c>
      <c r="E11" s="34">
        <v>29478837</v>
      </c>
      <c r="F11" s="34">
        <v>18895617</v>
      </c>
      <c r="G11" s="34">
        <v>31187118</v>
      </c>
      <c r="H11" s="36">
        <f>+(G11-E11)/E11</f>
        <v>0.057949402820742214</v>
      </c>
      <c r="I11" s="36">
        <f>+(G11-C11)/C11</f>
        <v>-0.37904340033567807</v>
      </c>
      <c r="J11" s="31"/>
    </row>
    <row r="12" spans="1:10" ht="12.75">
      <c r="A12" s="24" t="s">
        <v>973</v>
      </c>
      <c r="B12" s="28" t="s">
        <v>974</v>
      </c>
      <c r="C12" s="34">
        <v>6217939</v>
      </c>
      <c r="D12" s="34">
        <v>4365164</v>
      </c>
      <c r="E12" s="34">
        <v>4252165</v>
      </c>
      <c r="F12" s="34">
        <v>4252165</v>
      </c>
      <c r="G12" s="34">
        <v>4176407</v>
      </c>
      <c r="H12" s="36">
        <f>+(G12-E12)/E12</f>
        <v>-0.01781633591358755</v>
      </c>
      <c r="I12" s="36">
        <f>+(G12-C12)/C12</f>
        <v>-0.3283293708735322</v>
      </c>
      <c r="J12" s="31"/>
    </row>
    <row r="13" spans="1:10" ht="12.75">
      <c r="A13" s="24" t="s">
        <v>886</v>
      </c>
      <c r="B13" s="28" t="s">
        <v>887</v>
      </c>
      <c r="C13" s="34">
        <v>14587501</v>
      </c>
      <c r="D13" s="34">
        <v>12341302</v>
      </c>
      <c r="E13" s="34">
        <v>11295761</v>
      </c>
      <c r="F13" s="34">
        <v>9369488</v>
      </c>
      <c r="G13" s="34">
        <v>10577044</v>
      </c>
      <c r="H13" s="36">
        <f>+(G13-E13)/E13</f>
        <v>-0.06362714296097448</v>
      </c>
      <c r="I13" s="36">
        <f>+(G13-C13)/C13</f>
        <v>-0.27492419709174315</v>
      </c>
      <c r="J13" s="31"/>
    </row>
    <row r="14" spans="1:10" ht="12.75">
      <c r="A14" s="24" t="s">
        <v>1001</v>
      </c>
      <c r="B14" s="28" t="s">
        <v>1002</v>
      </c>
      <c r="C14" s="34">
        <v>3963778</v>
      </c>
      <c r="D14" s="34">
        <v>3783088</v>
      </c>
      <c r="E14" s="34">
        <v>3772639</v>
      </c>
      <c r="F14" s="34">
        <v>4000000</v>
      </c>
      <c r="G14" s="34">
        <v>2926780</v>
      </c>
      <c r="H14" s="36">
        <f>+(G14-E14)/E14</f>
        <v>-0.22420883630795313</v>
      </c>
      <c r="I14" s="36">
        <f>+(G14-C14)/C14</f>
        <v>-0.2616185871156255</v>
      </c>
      <c r="J14" s="31"/>
    </row>
    <row r="15" spans="1:10" ht="12.75">
      <c r="A15" s="24" t="s">
        <v>922</v>
      </c>
      <c r="B15" s="28" t="s">
        <v>923</v>
      </c>
      <c r="C15" s="34">
        <v>97044308</v>
      </c>
      <c r="D15" s="34">
        <v>82675831</v>
      </c>
      <c r="E15" s="34">
        <v>78852058</v>
      </c>
      <c r="F15" s="34">
        <v>72152716</v>
      </c>
      <c r="G15" s="34">
        <v>72216742</v>
      </c>
      <c r="H15" s="36">
        <f>+(G15-E15)/E15</f>
        <v>-0.08414892608129518</v>
      </c>
      <c r="I15" s="36">
        <f>+(G15-C15)/C15</f>
        <v>-0.2558374263434389</v>
      </c>
      <c r="J15" s="31"/>
    </row>
    <row r="16" spans="1:10" ht="12.75">
      <c r="A16" s="24" t="s">
        <v>975</v>
      </c>
      <c r="B16" s="28" t="s">
        <v>976</v>
      </c>
      <c r="C16" s="34">
        <v>1846193</v>
      </c>
      <c r="D16" s="34">
        <v>1274464</v>
      </c>
      <c r="E16" s="34">
        <v>1244288</v>
      </c>
      <c r="F16" s="34">
        <v>1201845</v>
      </c>
      <c r="G16" s="34">
        <v>1384480</v>
      </c>
      <c r="H16" s="36">
        <f>+(G16-E16)/E16</f>
        <v>0.11266844974796832</v>
      </c>
      <c r="I16" s="36">
        <f>+(G16-C16)/C16</f>
        <v>-0.25008923769075064</v>
      </c>
      <c r="J16" s="31"/>
    </row>
    <row r="17" spans="1:10" ht="12.75">
      <c r="A17" s="24" t="s">
        <v>899</v>
      </c>
      <c r="B17" s="28" t="s">
        <v>900</v>
      </c>
      <c r="C17" s="34">
        <v>198697682</v>
      </c>
      <c r="D17" s="34">
        <v>159721946</v>
      </c>
      <c r="E17" s="34">
        <v>153138547</v>
      </c>
      <c r="F17" s="34">
        <v>146417601</v>
      </c>
      <c r="G17" s="34">
        <v>150123058</v>
      </c>
      <c r="H17" s="36">
        <f>+(G17-E17)/E17</f>
        <v>-0.01969124729908793</v>
      </c>
      <c r="I17" s="36">
        <f>+(G17-C17)/C17</f>
        <v>-0.24446497569106015</v>
      </c>
      <c r="J17" s="31"/>
    </row>
    <row r="18" spans="1:10" ht="12.75">
      <c r="A18" s="24" t="s">
        <v>957</v>
      </c>
      <c r="B18" s="28" t="s">
        <v>770</v>
      </c>
      <c r="C18" s="34">
        <v>2509398</v>
      </c>
      <c r="D18" s="34">
        <v>2023347</v>
      </c>
      <c r="E18" s="34">
        <v>2003657</v>
      </c>
      <c r="F18" s="34">
        <v>2261696</v>
      </c>
      <c r="G18" s="34">
        <v>1900977</v>
      </c>
      <c r="H18" s="36">
        <f>+(G18-E18)/E18</f>
        <v>-0.051246296147494305</v>
      </c>
      <c r="I18" s="36">
        <f>+(G18-C18)/C18</f>
        <v>-0.24245695581171262</v>
      </c>
      <c r="J18" s="31"/>
    </row>
    <row r="19" spans="1:10" ht="12.75">
      <c r="A19" s="24" t="s">
        <v>967</v>
      </c>
      <c r="B19" s="28" t="s">
        <v>968</v>
      </c>
      <c r="C19" s="34">
        <v>1654514</v>
      </c>
      <c r="D19" s="34">
        <v>1482341</v>
      </c>
      <c r="E19" s="34">
        <v>1425369</v>
      </c>
      <c r="F19" s="34">
        <v>1321206</v>
      </c>
      <c r="G19" s="34">
        <v>1260453</v>
      </c>
      <c r="H19" s="36">
        <f>+(G19-E19)/E19</f>
        <v>-0.11570056595870964</v>
      </c>
      <c r="I19" s="36">
        <f>+(G19-C19)/C19</f>
        <v>-0.23817326417304416</v>
      </c>
      <c r="J19" s="31"/>
    </row>
    <row r="20" spans="1:10" ht="12.75">
      <c r="A20" s="24" t="s">
        <v>888</v>
      </c>
      <c r="B20" s="28" t="s">
        <v>889</v>
      </c>
      <c r="C20" s="34">
        <v>713009</v>
      </c>
      <c r="D20" s="34">
        <v>547637</v>
      </c>
      <c r="E20" s="34">
        <v>544989</v>
      </c>
      <c r="F20" s="34">
        <v>544989</v>
      </c>
      <c r="G20" s="34">
        <v>544989</v>
      </c>
      <c r="H20" s="36">
        <f>+(G20-E20)/E20</f>
        <v>0</v>
      </c>
      <c r="I20" s="36">
        <f>+(G20-C20)/C20</f>
        <v>-0.23564919937896997</v>
      </c>
      <c r="J20" s="31"/>
    </row>
    <row r="21" spans="1:10" ht="12.75">
      <c r="A21" s="24" t="s">
        <v>882</v>
      </c>
      <c r="B21" s="28" t="s">
        <v>883</v>
      </c>
      <c r="C21" s="34">
        <f>218513622-25000000</f>
        <v>193513622</v>
      </c>
      <c r="D21" s="34">
        <v>138426491</v>
      </c>
      <c r="E21" s="34">
        <v>213367124</v>
      </c>
      <c r="F21" s="34">
        <v>297486149</v>
      </c>
      <c r="G21" s="34">
        <f>275824150-125000000</f>
        <v>150824150</v>
      </c>
      <c r="H21" s="36">
        <f>+(G21-E21)/E21</f>
        <v>-0.29312376165317766</v>
      </c>
      <c r="I21" s="36">
        <f>+(G21-C21)/C21</f>
        <v>-0.22060189643910444</v>
      </c>
      <c r="J21" s="31" t="s">
        <v>231</v>
      </c>
    </row>
    <row r="22" spans="1:10" ht="12.75">
      <c r="A22" s="24" t="s">
        <v>985</v>
      </c>
      <c r="B22" s="28" t="s">
        <v>769</v>
      </c>
      <c r="C22" s="34">
        <v>206145904</v>
      </c>
      <c r="D22" s="34">
        <v>169274170</v>
      </c>
      <c r="E22" s="34">
        <v>177027931</v>
      </c>
      <c r="F22" s="34">
        <v>168961814</v>
      </c>
      <c r="G22" s="34">
        <v>165732638</v>
      </c>
      <c r="H22" s="36">
        <f>+(G22-E22)/E22</f>
        <v>-0.06380514609301964</v>
      </c>
      <c r="I22" s="36">
        <f>+(G22-C22)/C22</f>
        <v>-0.19604205184692877</v>
      </c>
      <c r="J22" s="31"/>
    </row>
    <row r="23" spans="1:10" ht="12.75">
      <c r="A23" s="24" t="s">
        <v>963</v>
      </c>
      <c r="B23" s="28" t="s">
        <v>964</v>
      </c>
      <c r="C23" s="34">
        <v>2235961</v>
      </c>
      <c r="D23" s="34">
        <v>1838835</v>
      </c>
      <c r="E23" s="34">
        <v>1805890</v>
      </c>
      <c r="F23" s="34">
        <v>1943835</v>
      </c>
      <c r="G23" s="34">
        <v>1806316</v>
      </c>
      <c r="H23" s="36">
        <f>+(G23-E23)/E23</f>
        <v>0.00023589476656939238</v>
      </c>
      <c r="I23" s="36">
        <f>+(G23-C23)/C23</f>
        <v>-0.19215227814796412</v>
      </c>
      <c r="J23" s="31"/>
    </row>
    <row r="24" spans="1:10" ht="12.75">
      <c r="A24" s="24" t="s">
        <v>910</v>
      </c>
      <c r="B24" s="28" t="s">
        <v>911</v>
      </c>
      <c r="C24" s="34">
        <v>5355584</v>
      </c>
      <c r="D24" s="34">
        <v>5285939</v>
      </c>
      <c r="E24" s="34">
        <v>4857787</v>
      </c>
      <c r="F24" s="34">
        <v>4461344</v>
      </c>
      <c r="G24" s="34">
        <v>4334666</v>
      </c>
      <c r="H24" s="36">
        <f>+(G24-E24)/E24</f>
        <v>-0.107687101142969</v>
      </c>
      <c r="I24" s="36">
        <f>+(G24-C24)/C24</f>
        <v>-0.19062682986579987</v>
      </c>
      <c r="J24" s="31"/>
    </row>
    <row r="25" spans="1:10" ht="12.75">
      <c r="A25" s="24" t="s">
        <v>838</v>
      </c>
      <c r="B25" s="28" t="s">
        <v>839</v>
      </c>
      <c r="C25" s="34">
        <v>16686939</v>
      </c>
      <c r="D25" s="34">
        <v>13530425</v>
      </c>
      <c r="E25" s="34">
        <v>13530425</v>
      </c>
      <c r="F25" s="34">
        <v>13530425</v>
      </c>
      <c r="G25" s="34">
        <v>13530425</v>
      </c>
      <c r="H25" s="36">
        <f>+(G25-E25)/E25</f>
        <v>0</v>
      </c>
      <c r="I25" s="36">
        <f>+(G25-C25)/C25</f>
        <v>-0.18916075620579664</v>
      </c>
      <c r="J25" s="31"/>
    </row>
    <row r="26" spans="1:10" ht="12.75">
      <c r="A26" s="24" t="s">
        <v>895</v>
      </c>
      <c r="B26" s="28" t="s">
        <v>896</v>
      </c>
      <c r="C26" s="34">
        <v>1353812</v>
      </c>
      <c r="D26" s="34">
        <v>1102462</v>
      </c>
      <c r="E26" s="34">
        <v>1099304</v>
      </c>
      <c r="F26" s="34">
        <v>1099304</v>
      </c>
      <c r="G26" s="34">
        <v>1097910</v>
      </c>
      <c r="H26" s="36">
        <f>+(G26-E26)/E26</f>
        <v>-0.0012680750729552517</v>
      </c>
      <c r="I26" s="36">
        <f>+(G26-C26)/C26</f>
        <v>-0.18902329126939338</v>
      </c>
      <c r="J26" s="31"/>
    </row>
    <row r="27" spans="1:10" ht="12.75">
      <c r="A27" s="24" t="s">
        <v>956</v>
      </c>
      <c r="B27" s="28" t="s">
        <v>764</v>
      </c>
      <c r="C27" s="34">
        <v>6781907</v>
      </c>
      <c r="D27" s="34">
        <v>5529439</v>
      </c>
      <c r="E27" s="34">
        <v>5529439</v>
      </c>
      <c r="F27" s="34">
        <v>5529439</v>
      </c>
      <c r="G27" s="34">
        <v>5505845</v>
      </c>
      <c r="H27" s="36">
        <f>+(G27-E27)/E27</f>
        <v>-0.00426697898285884</v>
      </c>
      <c r="I27" s="36">
        <f>+(G27-C27)/C27</f>
        <v>-0.18815681194094816</v>
      </c>
      <c r="J27" s="31"/>
    </row>
    <row r="28" spans="1:10" ht="12.75">
      <c r="A28" s="24" t="s">
        <v>1011</v>
      </c>
      <c r="B28" s="28" t="s">
        <v>1012</v>
      </c>
      <c r="C28" s="34">
        <v>2367929</v>
      </c>
      <c r="D28" s="34">
        <v>2266707</v>
      </c>
      <c r="E28" s="34">
        <v>2061219</v>
      </c>
      <c r="F28" s="34">
        <v>2053627</v>
      </c>
      <c r="G28" s="34">
        <v>1924400</v>
      </c>
      <c r="H28" s="36">
        <f>+(G28-E28)/E28</f>
        <v>-0.0663777114416275</v>
      </c>
      <c r="I28" s="36">
        <f>+(G28-C28)/C28</f>
        <v>-0.18730671401042853</v>
      </c>
      <c r="J28" s="31"/>
    </row>
    <row r="29" spans="1:10" ht="12.75">
      <c r="A29" s="24" t="s">
        <v>965</v>
      </c>
      <c r="B29" s="28" t="s">
        <v>966</v>
      </c>
      <c r="C29" s="34">
        <v>148207361</v>
      </c>
      <c r="D29" s="34">
        <v>114555752</v>
      </c>
      <c r="E29" s="34">
        <v>114377958</v>
      </c>
      <c r="F29" s="34">
        <v>114129877</v>
      </c>
      <c r="G29" s="34">
        <v>120974027</v>
      </c>
      <c r="H29" s="36">
        <f>+(G29-E29)/E29</f>
        <v>0.0576690571797059</v>
      </c>
      <c r="I29" s="36">
        <f>+(G29-C29)/C29</f>
        <v>-0.18375156143560237</v>
      </c>
      <c r="J29" s="31" t="s">
        <v>234</v>
      </c>
    </row>
    <row r="30" spans="1:10" ht="12.75">
      <c r="A30" s="24" t="s">
        <v>893</v>
      </c>
      <c r="B30" s="28" t="s">
        <v>894</v>
      </c>
      <c r="C30" s="34">
        <v>3053583</v>
      </c>
      <c r="D30" s="34">
        <v>2704328</v>
      </c>
      <c r="E30" s="34">
        <v>2526580</v>
      </c>
      <c r="F30" s="34">
        <v>2383106</v>
      </c>
      <c r="G30" s="34">
        <v>2494086</v>
      </c>
      <c r="H30" s="36">
        <f>+(G30-E30)/E30</f>
        <v>-0.01286086330137973</v>
      </c>
      <c r="I30" s="36">
        <f>+(G30-C30)/C30</f>
        <v>-0.18322639338770225</v>
      </c>
      <c r="J30" s="31"/>
    </row>
    <row r="31" spans="1:10" ht="12.75">
      <c r="A31" s="24" t="s">
        <v>916</v>
      </c>
      <c r="B31" s="28" t="s">
        <v>917</v>
      </c>
      <c r="C31" s="34">
        <v>59388008</v>
      </c>
      <c r="D31" s="34">
        <v>53382243</v>
      </c>
      <c r="E31" s="34">
        <v>50708291</v>
      </c>
      <c r="F31" s="34">
        <v>49448519</v>
      </c>
      <c r="G31" s="34">
        <v>48546453</v>
      </c>
      <c r="H31" s="36">
        <f>+(G31-E31)/E31</f>
        <v>-0.042632830990103766</v>
      </c>
      <c r="I31" s="36">
        <f>+(G31-C31)/C31</f>
        <v>-0.1825546160767002</v>
      </c>
      <c r="J31" s="31"/>
    </row>
    <row r="32" spans="1:10" ht="12.75">
      <c r="A32" s="24" t="s">
        <v>891</v>
      </c>
      <c r="B32" s="28" t="s">
        <v>892</v>
      </c>
      <c r="C32" s="34">
        <v>507566</v>
      </c>
      <c r="D32" s="34">
        <v>426014</v>
      </c>
      <c r="E32" s="34">
        <v>415275</v>
      </c>
      <c r="F32" s="34">
        <v>359643</v>
      </c>
      <c r="G32" s="34">
        <v>417043</v>
      </c>
      <c r="H32" s="36">
        <f>+(G32-E32)/E32</f>
        <v>0.004257419782072121</v>
      </c>
      <c r="I32" s="36">
        <f>+(G32-C32)/C32</f>
        <v>-0.17834724942175006</v>
      </c>
      <c r="J32" s="31"/>
    </row>
    <row r="33" spans="1:10" ht="12.75">
      <c r="A33" s="24" t="s">
        <v>860</v>
      </c>
      <c r="B33" s="28" t="s">
        <v>783</v>
      </c>
      <c r="C33" s="34">
        <v>5627305</v>
      </c>
      <c r="D33" s="34">
        <v>5196210</v>
      </c>
      <c r="E33" s="34">
        <v>4849525</v>
      </c>
      <c r="F33" s="34">
        <v>4849525</v>
      </c>
      <c r="G33" s="34">
        <v>4624525</v>
      </c>
      <c r="H33" s="36">
        <f>+(G33-E33)/E33</f>
        <v>-0.046396296544506936</v>
      </c>
      <c r="I33" s="36">
        <f>+(G33-C33)/C33</f>
        <v>-0.1781989780187852</v>
      </c>
      <c r="J33" s="31"/>
    </row>
    <row r="34" spans="1:10" ht="12.75">
      <c r="A34" s="24" t="s">
        <v>986</v>
      </c>
      <c r="B34" s="28" t="s">
        <v>987</v>
      </c>
      <c r="C34" s="34">
        <v>121741388</v>
      </c>
      <c r="D34" s="34">
        <v>103344444</v>
      </c>
      <c r="E34" s="34">
        <v>102039546</v>
      </c>
      <c r="F34" s="34">
        <v>98779838</v>
      </c>
      <c r="G34" s="34">
        <v>100684166</v>
      </c>
      <c r="H34" s="36">
        <f>+(G34-E34)/E34</f>
        <v>-0.013282889361346237</v>
      </c>
      <c r="I34" s="36">
        <f>+(G34-C34)/C34</f>
        <v>-0.17296683031082247</v>
      </c>
      <c r="J34" s="31" t="s">
        <v>235</v>
      </c>
    </row>
    <row r="35" spans="1:10" ht="12.75">
      <c r="A35" s="24" t="s">
        <v>904</v>
      </c>
      <c r="B35" s="28" t="s">
        <v>905</v>
      </c>
      <c r="C35" s="34">
        <v>3859898</v>
      </c>
      <c r="D35" s="34">
        <v>3483889</v>
      </c>
      <c r="E35" s="34">
        <v>3247133</v>
      </c>
      <c r="F35" s="34">
        <v>2814142</v>
      </c>
      <c r="G35" s="34">
        <v>3214015</v>
      </c>
      <c r="H35" s="36">
        <f>+(G35-E35)/E35</f>
        <v>-0.010199151066494659</v>
      </c>
      <c r="I35" s="36">
        <f>+(G35-C35)/C35</f>
        <v>-0.16733162378902242</v>
      </c>
      <c r="J35" s="31"/>
    </row>
    <row r="36" spans="1:10" ht="12.75">
      <c r="A36" s="24" t="s">
        <v>936</v>
      </c>
      <c r="B36" s="28" t="s">
        <v>937</v>
      </c>
      <c r="C36" s="34">
        <v>5773730</v>
      </c>
      <c r="D36" s="34">
        <v>5334020</v>
      </c>
      <c r="E36" s="34">
        <v>4990453</v>
      </c>
      <c r="F36" s="34">
        <v>4895345</v>
      </c>
      <c r="G36" s="34">
        <v>4830218</v>
      </c>
      <c r="H36" s="36">
        <f>+(G36-E36)/E36</f>
        <v>-0.03210830760253628</v>
      </c>
      <c r="I36" s="36">
        <f>+(G36-C36)/C36</f>
        <v>-0.1634146383706893</v>
      </c>
      <c r="J36" s="31"/>
    </row>
    <row r="37" spans="1:10" ht="12.75">
      <c r="A37" s="24" t="s">
        <v>990</v>
      </c>
      <c r="B37" s="28" t="s">
        <v>766</v>
      </c>
      <c r="C37" s="34">
        <v>245032472</v>
      </c>
      <c r="D37" s="34">
        <v>204542148</v>
      </c>
      <c r="E37" s="34">
        <v>188680606</v>
      </c>
      <c r="F37" s="34">
        <v>220417590</v>
      </c>
      <c r="G37" s="34">
        <v>207897119</v>
      </c>
      <c r="H37" s="36">
        <f>+(G37-E37)/E37</f>
        <v>0.10184678440136026</v>
      </c>
      <c r="I37" s="36">
        <f>+(G37-C37)/C37</f>
        <v>-0.15155278276750192</v>
      </c>
      <c r="J37" s="31"/>
    </row>
    <row r="38" spans="1:10" ht="12.75">
      <c r="A38" s="24" t="s">
        <v>858</v>
      </c>
      <c r="B38" s="28" t="s">
        <v>859</v>
      </c>
      <c r="C38" s="34">
        <v>3326698</v>
      </c>
      <c r="D38" s="34">
        <v>2834398</v>
      </c>
      <c r="E38" s="34">
        <v>2834398</v>
      </c>
      <c r="F38" s="34">
        <v>2834398</v>
      </c>
      <c r="G38" s="34">
        <v>2835329</v>
      </c>
      <c r="H38" s="36">
        <f>+(G38-E38)/E38</f>
        <v>0.00032846480981146614</v>
      </c>
      <c r="I38" s="36">
        <f>+(G38-C38)/C38</f>
        <v>-0.14770472101765775</v>
      </c>
      <c r="J38" s="31"/>
    </row>
    <row r="39" spans="1:10" ht="12.75">
      <c r="A39" s="24" t="s">
        <v>1025</v>
      </c>
      <c r="B39" s="28" t="s">
        <v>1026</v>
      </c>
      <c r="C39" s="34">
        <v>17015938</v>
      </c>
      <c r="D39" s="34">
        <v>15834616</v>
      </c>
      <c r="E39" s="34">
        <v>15834616</v>
      </c>
      <c r="F39" s="34">
        <v>15357495</v>
      </c>
      <c r="G39" s="34">
        <v>14542924</v>
      </c>
      <c r="H39" s="36">
        <f>+(G39-E39)/E39</f>
        <v>-0.08157393902068734</v>
      </c>
      <c r="I39" s="36">
        <f>+(G39-C39)/C39</f>
        <v>-0.14533515578159723</v>
      </c>
      <c r="J39" s="31"/>
    </row>
    <row r="40" spans="1:10" ht="12.75">
      <c r="A40" s="24" t="s">
        <v>988</v>
      </c>
      <c r="B40" s="28" t="s">
        <v>799</v>
      </c>
      <c r="C40" s="34">
        <v>489671044</v>
      </c>
      <c r="D40" s="34">
        <v>411898263</v>
      </c>
      <c r="E40" s="34">
        <v>379900504</v>
      </c>
      <c r="F40" s="34">
        <v>446990667</v>
      </c>
      <c r="G40" s="34">
        <v>418671908</v>
      </c>
      <c r="H40" s="36">
        <f>+(G40-E40)/E40</f>
        <v>0.10205673220165036</v>
      </c>
      <c r="I40" s="36">
        <f>+(G40-C40)/C40</f>
        <v>-0.1449935357010818</v>
      </c>
      <c r="J40" s="31"/>
    </row>
    <row r="41" spans="1:10" ht="12.75">
      <c r="A41" s="24" t="s">
        <v>989</v>
      </c>
      <c r="B41" s="28" t="s">
        <v>796</v>
      </c>
      <c r="C41" s="34">
        <v>220454192</v>
      </c>
      <c r="D41" s="34">
        <v>185822718</v>
      </c>
      <c r="E41" s="34">
        <v>171387321</v>
      </c>
      <c r="F41" s="34">
        <v>200279737</v>
      </c>
      <c r="G41" s="34">
        <v>188878563</v>
      </c>
      <c r="H41" s="36">
        <f>+(G41-E41)/E41</f>
        <v>0.10205680267328526</v>
      </c>
      <c r="I41" s="36">
        <f>+(G41-C41)/C41</f>
        <v>-0.14322988695991773</v>
      </c>
      <c r="J41" s="31"/>
    </row>
    <row r="42" spans="1:10" ht="12.75">
      <c r="A42" s="24" t="s">
        <v>927</v>
      </c>
      <c r="B42" s="28" t="s">
        <v>768</v>
      </c>
      <c r="C42" s="34">
        <v>291932872</v>
      </c>
      <c r="D42" s="34">
        <v>261086803</v>
      </c>
      <c r="E42" s="34">
        <v>253949031</v>
      </c>
      <c r="F42" s="34">
        <v>251035983</v>
      </c>
      <c r="G42" s="34">
        <v>251033564</v>
      </c>
      <c r="H42" s="36">
        <f>+(G42-E42)/E42</f>
        <v>-0.011480520278102577</v>
      </c>
      <c r="I42" s="36">
        <f>+(G42-C42)/C42</f>
        <v>-0.14009833055045615</v>
      </c>
      <c r="J42" s="31"/>
    </row>
    <row r="43" spans="1:10" ht="12.75">
      <c r="A43" s="24" t="s">
        <v>934</v>
      </c>
      <c r="B43" s="28" t="s">
        <v>935</v>
      </c>
      <c r="C43" s="34">
        <v>47434940</v>
      </c>
      <c r="D43" s="34">
        <v>44788085</v>
      </c>
      <c r="E43" s="34">
        <v>42150464</v>
      </c>
      <c r="F43" s="34">
        <v>42117609</v>
      </c>
      <c r="G43" s="34">
        <v>41266094</v>
      </c>
      <c r="H43" s="36">
        <f>+(G43-E43)/E43</f>
        <v>-0.02098126369379943</v>
      </c>
      <c r="I43" s="36">
        <f>+(G43-C43)/C43</f>
        <v>-0.13004856757487201</v>
      </c>
      <c r="J43" s="31"/>
    </row>
    <row r="44" spans="1:10" ht="12.75">
      <c r="A44" s="24" t="s">
        <v>997</v>
      </c>
      <c r="B44" s="28" t="s">
        <v>998</v>
      </c>
      <c r="C44" s="34">
        <v>4156995</v>
      </c>
      <c r="D44" s="34">
        <v>3983913</v>
      </c>
      <c r="E44" s="34">
        <v>3753230</v>
      </c>
      <c r="F44" s="34">
        <v>3833658</v>
      </c>
      <c r="G44" s="34">
        <v>3641391</v>
      </c>
      <c r="H44" s="36">
        <f>+(G44-E44)/E44</f>
        <v>-0.029798067264729312</v>
      </c>
      <c r="I44" s="36">
        <f>+(G44-C44)/C44</f>
        <v>-0.12403286508643864</v>
      </c>
      <c r="J44" s="31"/>
    </row>
    <row r="45" spans="1:10" ht="12.75">
      <c r="A45" s="24" t="s">
        <v>918</v>
      </c>
      <c r="B45" s="28" t="s">
        <v>919</v>
      </c>
      <c r="C45" s="34">
        <v>19030374</v>
      </c>
      <c r="D45" s="34">
        <v>17782367</v>
      </c>
      <c r="E45" s="34">
        <v>17424205</v>
      </c>
      <c r="F45" s="34">
        <v>17486990</v>
      </c>
      <c r="G45" s="34">
        <v>16699718</v>
      </c>
      <c r="H45" s="36">
        <f>+(G45-E45)/E45</f>
        <v>-0.04157934321824152</v>
      </c>
      <c r="I45" s="36">
        <f>+(G45-C45)/C45</f>
        <v>-0.12247032034157605</v>
      </c>
      <c r="J45" s="31"/>
    </row>
    <row r="46" spans="1:10" ht="12.75">
      <c r="A46" s="24" t="s">
        <v>1003</v>
      </c>
      <c r="B46" s="28" t="s">
        <v>1004</v>
      </c>
      <c r="C46" s="34">
        <v>8580946</v>
      </c>
      <c r="D46" s="34">
        <v>9452954</v>
      </c>
      <c r="E46" s="34">
        <v>8777269</v>
      </c>
      <c r="F46" s="34">
        <v>9052018</v>
      </c>
      <c r="G46" s="34">
        <v>7536481</v>
      </c>
      <c r="H46" s="36">
        <f>+(G46-E46)/E46</f>
        <v>-0.14136378866820648</v>
      </c>
      <c r="I46" s="36">
        <f>+(G46-C46)/C46</f>
        <v>-0.12171909717180367</v>
      </c>
      <c r="J46" s="31"/>
    </row>
    <row r="47" spans="1:10" ht="12.75">
      <c r="A47" s="24" t="s">
        <v>1051</v>
      </c>
      <c r="B47" s="28" t="s">
        <v>1052</v>
      </c>
      <c r="C47" s="34">
        <v>34381002</v>
      </c>
      <c r="D47" s="34">
        <v>30292914</v>
      </c>
      <c r="E47" s="34">
        <v>34486970</v>
      </c>
      <c r="F47" s="34">
        <v>30292914</v>
      </c>
      <c r="G47" s="34">
        <v>30292914</v>
      </c>
      <c r="H47" s="36">
        <f>+(G47-E47)/E47</f>
        <v>-0.12161277143222499</v>
      </c>
      <c r="I47" s="36">
        <f>+(G47-C47)/C47</f>
        <v>-0.11890543504229457</v>
      </c>
      <c r="J47" s="31" t="s">
        <v>236</v>
      </c>
    </row>
    <row r="48" spans="1:10" ht="12.75">
      <c r="A48" s="24" t="s">
        <v>920</v>
      </c>
      <c r="B48" s="28" t="s">
        <v>921</v>
      </c>
      <c r="C48" s="34">
        <v>18062547</v>
      </c>
      <c r="D48" s="34">
        <v>15971653</v>
      </c>
      <c r="E48" s="34">
        <v>16085568</v>
      </c>
      <c r="F48" s="34">
        <v>16067690</v>
      </c>
      <c r="G48" s="34">
        <v>16061077</v>
      </c>
      <c r="H48" s="36">
        <f>+(G48-E48)/E48</f>
        <v>-0.0015225449297158794</v>
      </c>
      <c r="I48" s="36">
        <f>+(G48-C48)/C48</f>
        <v>-0.11080773935148791</v>
      </c>
      <c r="J48" s="31"/>
    </row>
    <row r="49" spans="1:10" ht="12.75">
      <c r="A49" s="24" t="s">
        <v>1019</v>
      </c>
      <c r="B49" s="28" t="s">
        <v>1020</v>
      </c>
      <c r="C49" s="34">
        <v>68100047</v>
      </c>
      <c r="D49" s="34">
        <v>61781296</v>
      </c>
      <c r="E49" s="34">
        <v>61781296</v>
      </c>
      <c r="F49" s="34">
        <v>60564670</v>
      </c>
      <c r="G49" s="34">
        <v>60564670</v>
      </c>
      <c r="H49" s="36">
        <f>+(G49-E49)/E49</f>
        <v>-0.01969246485214554</v>
      </c>
      <c r="I49" s="36">
        <f>+(G49-C49)/C49</f>
        <v>-0.11065156827277961</v>
      </c>
      <c r="J49" s="31"/>
    </row>
    <row r="50" spans="1:10" ht="12.75">
      <c r="A50" s="24" t="s">
        <v>946</v>
      </c>
      <c r="B50" s="28" t="s">
        <v>947</v>
      </c>
      <c r="C50" s="34">
        <v>548755608</v>
      </c>
      <c r="D50" s="34">
        <v>504557673</v>
      </c>
      <c r="E50" s="34">
        <v>497029176</v>
      </c>
      <c r="F50" s="34">
        <v>491281270</v>
      </c>
      <c r="G50" s="34">
        <v>491464619</v>
      </c>
      <c r="H50" s="36">
        <f>+(G50-E50)/E50</f>
        <v>-0.011195634519451228</v>
      </c>
      <c r="I50" s="36">
        <f>+(G50-C50)/C50</f>
        <v>-0.10440164649761538</v>
      </c>
      <c r="J50" s="31"/>
    </row>
    <row r="51" spans="1:10" ht="12.75">
      <c r="A51" s="24" t="s">
        <v>864</v>
      </c>
      <c r="B51" s="28" t="s">
        <v>865</v>
      </c>
      <c r="C51" s="34">
        <v>91159104</v>
      </c>
      <c r="D51" s="34">
        <v>82403845</v>
      </c>
      <c r="E51" s="34">
        <v>82403845</v>
      </c>
      <c r="F51" s="34">
        <v>82403845</v>
      </c>
      <c r="G51" s="34">
        <v>81778603</v>
      </c>
      <c r="H51" s="36">
        <f>+(G51-E51)/E51</f>
        <v>-0.007587534295274693</v>
      </c>
      <c r="I51" s="36">
        <f>+(G51-C51)/C51</f>
        <v>-0.10290251426780149</v>
      </c>
      <c r="J51" s="31"/>
    </row>
    <row r="52" spans="1:10" ht="12.75">
      <c r="A52" s="24" t="s">
        <v>1017</v>
      </c>
      <c r="B52" s="28" t="s">
        <v>1018</v>
      </c>
      <c r="C52" s="34">
        <v>44827606</v>
      </c>
      <c r="D52" s="34">
        <v>40135460</v>
      </c>
      <c r="E52" s="34">
        <v>41164574</v>
      </c>
      <c r="F52" s="34">
        <v>40341283</v>
      </c>
      <c r="G52" s="34">
        <v>40341283</v>
      </c>
      <c r="H52" s="36">
        <f>+(G52-E52)/E52</f>
        <v>-0.019999988339488222</v>
      </c>
      <c r="I52" s="36">
        <f>+(G52-C52)/C52</f>
        <v>-0.10007946888798835</v>
      </c>
      <c r="J52" s="31"/>
    </row>
    <row r="53" spans="1:10" ht="12.75">
      <c r="A53" s="24" t="s">
        <v>942</v>
      </c>
      <c r="B53" s="28" t="s">
        <v>943</v>
      </c>
      <c r="C53" s="34">
        <v>158384896</v>
      </c>
      <c r="D53" s="34">
        <v>152136028</v>
      </c>
      <c r="E53" s="34">
        <v>147077709</v>
      </c>
      <c r="F53" s="34">
        <v>143744597</v>
      </c>
      <c r="G53" s="34">
        <v>143309057</v>
      </c>
      <c r="H53" s="36">
        <f>+(G53-E53)/E53</f>
        <v>-0.025623542993860476</v>
      </c>
      <c r="I53" s="36">
        <f>+(G53-C53)/C53</f>
        <v>-0.09518482747243777</v>
      </c>
      <c r="J53" s="31"/>
    </row>
    <row r="54" spans="1:10" ht="12.75">
      <c r="A54" s="24" t="s">
        <v>1027</v>
      </c>
      <c r="B54" s="28" t="s">
        <v>1028</v>
      </c>
      <c r="C54" s="34">
        <v>51015305</v>
      </c>
      <c r="D54" s="34">
        <v>47140720</v>
      </c>
      <c r="E54" s="34">
        <v>47140720</v>
      </c>
      <c r="F54" s="34">
        <v>46237906</v>
      </c>
      <c r="G54" s="34">
        <v>46237906</v>
      </c>
      <c r="H54" s="36">
        <f>+(G54-E54)/E54</f>
        <v>-0.01915146819989173</v>
      </c>
      <c r="I54" s="36">
        <f>+(G54-C54)/C54</f>
        <v>-0.0936463870989304</v>
      </c>
      <c r="J54" s="31"/>
    </row>
    <row r="55" spans="1:10" ht="12.75">
      <c r="A55" s="24" t="s">
        <v>906</v>
      </c>
      <c r="B55" s="28" t="s">
        <v>907</v>
      </c>
      <c r="C55" s="34">
        <v>34440009</v>
      </c>
      <c r="D55" s="34">
        <v>34409741</v>
      </c>
      <c r="E55" s="34">
        <v>33515077</v>
      </c>
      <c r="F55" s="34">
        <v>32352084</v>
      </c>
      <c r="G55" s="34">
        <v>31223867</v>
      </c>
      <c r="H55" s="36">
        <f>+(G55-E55)/E55</f>
        <v>-0.06836356067449882</v>
      </c>
      <c r="I55" s="36">
        <f>+(G55-C55)/C55</f>
        <v>-0.09338388964997077</v>
      </c>
      <c r="J55" s="31"/>
    </row>
    <row r="56" spans="1:10" ht="12.75">
      <c r="A56" s="24" t="s">
        <v>807</v>
      </c>
      <c r="B56" s="28" t="s">
        <v>835</v>
      </c>
      <c r="C56" s="34">
        <v>583143187</v>
      </c>
      <c r="D56" s="34">
        <v>550693501</v>
      </c>
      <c r="E56" s="34">
        <v>559463501</v>
      </c>
      <c r="F56" s="34">
        <v>398444875</v>
      </c>
      <c r="G56" s="34">
        <v>529143776</v>
      </c>
      <c r="H56" s="36">
        <f>+(G56-E56)/E56</f>
        <v>-0.054194286036185944</v>
      </c>
      <c r="I56" s="36">
        <f>+(G56-C56)/C56</f>
        <v>-0.0926006034260673</v>
      </c>
      <c r="J56" s="31"/>
    </row>
    <row r="57" spans="1:10" ht="12.75">
      <c r="A57" s="24" t="s">
        <v>861</v>
      </c>
      <c r="B57" s="28" t="s">
        <v>793</v>
      </c>
      <c r="C57" s="34">
        <v>43897163</v>
      </c>
      <c r="D57" s="34">
        <v>35717298</v>
      </c>
      <c r="E57" s="34">
        <v>41354937</v>
      </c>
      <c r="F57" s="34">
        <v>40814900</v>
      </c>
      <c r="G57" s="34">
        <v>39894566</v>
      </c>
      <c r="H57" s="36">
        <f>+(G57-E57)/E57</f>
        <v>-0.0353130993767443</v>
      </c>
      <c r="I57" s="36">
        <f>+(G57-C57)/C57</f>
        <v>-0.09118122280476303</v>
      </c>
      <c r="J57" s="31"/>
    </row>
    <row r="58" spans="1:10" ht="12.75">
      <c r="A58" s="24" t="s">
        <v>862</v>
      </c>
      <c r="B58" s="28" t="s">
        <v>863</v>
      </c>
      <c r="C58" s="34">
        <v>17105786</v>
      </c>
      <c r="D58" s="34">
        <v>14879032</v>
      </c>
      <c r="E58" s="34">
        <v>14878846</v>
      </c>
      <c r="F58" s="34">
        <v>14635233</v>
      </c>
      <c r="G58" s="34">
        <v>15585901</v>
      </c>
      <c r="H58" s="36">
        <f>+(G58-E58)/E58</f>
        <v>0.047520822515402066</v>
      </c>
      <c r="I58" s="36">
        <f>+(G58-C58)/C58</f>
        <v>-0.08885209951767198</v>
      </c>
      <c r="J58" s="31"/>
    </row>
    <row r="59" spans="1:10" ht="12.75">
      <c r="A59" s="24" t="s">
        <v>831</v>
      </c>
      <c r="B59" s="28" t="s">
        <v>832</v>
      </c>
      <c r="C59" s="34">
        <v>773016</v>
      </c>
      <c r="D59" s="34">
        <v>707599</v>
      </c>
      <c r="E59" s="34">
        <v>707599</v>
      </c>
      <c r="F59" s="34">
        <v>707599</v>
      </c>
      <c r="G59" s="34">
        <v>707599</v>
      </c>
      <c r="H59" s="36">
        <f>+(G59-E59)/E59</f>
        <v>0</v>
      </c>
      <c r="I59" s="36">
        <f>+(G59-C59)/C59</f>
        <v>-0.08462567398346219</v>
      </c>
      <c r="J59" s="31"/>
    </row>
    <row r="60" spans="1:10" ht="12.75">
      <c r="A60" s="24" t="s">
        <v>999</v>
      </c>
      <c r="B60" s="28" t="s">
        <v>1000</v>
      </c>
      <c r="C60" s="34">
        <v>286474866</v>
      </c>
      <c r="D60" s="34">
        <v>259102352</v>
      </c>
      <c r="E60" s="34">
        <v>255759796</v>
      </c>
      <c r="F60" s="34">
        <v>272480045</v>
      </c>
      <c r="G60" s="34">
        <v>262449884</v>
      </c>
      <c r="H60" s="36">
        <f>+(G60-E60)/E60</f>
        <v>0.026157699938109114</v>
      </c>
      <c r="I60" s="36">
        <f>+(G60-C60)/C60</f>
        <v>-0.08386418793193537</v>
      </c>
      <c r="J60" s="31"/>
    </row>
    <row r="61" spans="1:10" ht="12.75">
      <c r="A61" s="24" t="s">
        <v>825</v>
      </c>
      <c r="B61" s="28" t="s">
        <v>826</v>
      </c>
      <c r="C61" s="34">
        <v>559475</v>
      </c>
      <c r="D61" s="34">
        <v>452657</v>
      </c>
      <c r="E61" s="34">
        <v>452657</v>
      </c>
      <c r="F61" s="34">
        <v>512657</v>
      </c>
      <c r="G61" s="34">
        <v>512657</v>
      </c>
      <c r="H61" s="36">
        <f>+(G61-E61)/E61</f>
        <v>0.132550695117937</v>
      </c>
      <c r="I61" s="36">
        <f>+(G61-C61)/C61</f>
        <v>-0.08368202332543903</v>
      </c>
      <c r="J61" s="31"/>
    </row>
    <row r="62" spans="1:10" ht="12.75">
      <c r="A62" s="24" t="s">
        <v>948</v>
      </c>
      <c r="B62" s="28" t="s">
        <v>949</v>
      </c>
      <c r="C62" s="34">
        <v>810906246</v>
      </c>
      <c r="D62" s="34">
        <v>785259603</v>
      </c>
      <c r="E62" s="34">
        <v>775563841</v>
      </c>
      <c r="F62" s="34">
        <v>759968559</v>
      </c>
      <c r="G62" s="34">
        <v>743164943</v>
      </c>
      <c r="H62" s="36">
        <f>+(G62-E62)/E62</f>
        <v>-0.04177463709270582</v>
      </c>
      <c r="I62" s="36">
        <f>+(G62-C62)/C62</f>
        <v>-0.08353777435326352</v>
      </c>
      <c r="J62" s="31"/>
    </row>
    <row r="63" spans="1:10" ht="12.75">
      <c r="A63" s="24" t="s">
        <v>854</v>
      </c>
      <c r="B63" s="28" t="s">
        <v>855</v>
      </c>
      <c r="C63" s="34">
        <v>4048288</v>
      </c>
      <c r="D63" s="34">
        <v>3710851</v>
      </c>
      <c r="E63" s="34">
        <v>3710851</v>
      </c>
      <c r="F63" s="34">
        <v>3710851</v>
      </c>
      <c r="G63" s="34">
        <v>3710851</v>
      </c>
      <c r="H63" s="36">
        <f>+(G63-E63)/E63</f>
        <v>0</v>
      </c>
      <c r="I63" s="36">
        <f>+(G63-C63)/C63</f>
        <v>-0.08335301243389798</v>
      </c>
      <c r="J63" s="31"/>
    </row>
    <row r="64" spans="1:10" ht="12.75">
      <c r="A64" s="24" t="s">
        <v>875</v>
      </c>
      <c r="B64" s="28" t="s">
        <v>876</v>
      </c>
      <c r="C64" s="34">
        <v>3136018</v>
      </c>
      <c r="D64" s="34">
        <v>2735086</v>
      </c>
      <c r="E64" s="34">
        <v>2735086</v>
      </c>
      <c r="F64" s="34">
        <v>2726250</v>
      </c>
      <c r="G64" s="34">
        <v>2877462</v>
      </c>
      <c r="H64" s="36">
        <f>+(G64-E64)/E64</f>
        <v>0.05205540154861675</v>
      </c>
      <c r="I64" s="36">
        <f>+(G64-C64)/C64</f>
        <v>-0.08244723085135353</v>
      </c>
      <c r="J64" s="31"/>
    </row>
    <row r="65" spans="1:10" ht="12.75">
      <c r="A65" s="24" t="s">
        <v>1023</v>
      </c>
      <c r="B65" s="28" t="s">
        <v>1024</v>
      </c>
      <c r="C65" s="34">
        <v>12851104</v>
      </c>
      <c r="D65" s="34">
        <v>12126291</v>
      </c>
      <c r="E65" s="34">
        <v>12181291</v>
      </c>
      <c r="F65" s="34">
        <v>11941717</v>
      </c>
      <c r="G65" s="34">
        <v>11867665</v>
      </c>
      <c r="H65" s="36">
        <f>+(G65-E65)/E65</f>
        <v>-0.025746532120446017</v>
      </c>
      <c r="I65" s="36">
        <f>+(G65-C65)/C65</f>
        <v>-0.07652564324434695</v>
      </c>
      <c r="J65" s="31"/>
    </row>
    <row r="66" spans="1:10" ht="12.75">
      <c r="A66" s="24" t="s">
        <v>844</v>
      </c>
      <c r="B66" s="28" t="s">
        <v>845</v>
      </c>
      <c r="C66" s="34">
        <v>8599355</v>
      </c>
      <c r="D66" s="34">
        <v>7946792</v>
      </c>
      <c r="E66" s="34">
        <v>7946792</v>
      </c>
      <c r="F66" s="34">
        <v>7946792</v>
      </c>
      <c r="G66" s="34">
        <v>7946792</v>
      </c>
      <c r="H66" s="36">
        <f>+(G66-E66)/E66</f>
        <v>0</v>
      </c>
      <c r="I66" s="36">
        <f>+(G66-C66)/C66</f>
        <v>-0.07588510998790025</v>
      </c>
      <c r="J66" s="31"/>
    </row>
    <row r="67" spans="1:10" ht="12.75">
      <c r="A67" s="24" t="s">
        <v>950</v>
      </c>
      <c r="B67" s="28" t="s">
        <v>951</v>
      </c>
      <c r="C67" s="34">
        <v>671530931</v>
      </c>
      <c r="D67" s="34">
        <v>644078375</v>
      </c>
      <c r="E67" s="34">
        <v>633817379</v>
      </c>
      <c r="F67" s="34">
        <v>621742379</v>
      </c>
      <c r="G67" s="34">
        <v>621557846</v>
      </c>
      <c r="H67" s="36">
        <f>+(G67-E67)/E67</f>
        <v>-0.019342374327668915</v>
      </c>
      <c r="I67" s="36">
        <f>+(G67-C67)/C67</f>
        <v>-0.0744166540855882</v>
      </c>
      <c r="J67" s="31"/>
    </row>
    <row r="68" spans="1:10" ht="12.75">
      <c r="A68" s="24" t="s">
        <v>840</v>
      </c>
      <c r="B68" s="28" t="s">
        <v>841</v>
      </c>
      <c r="C68" s="34">
        <v>9125386</v>
      </c>
      <c r="D68" s="34">
        <v>8491391</v>
      </c>
      <c r="E68" s="34">
        <v>8491391</v>
      </c>
      <c r="F68" s="34">
        <v>8491391</v>
      </c>
      <c r="G68" s="34">
        <v>8491391</v>
      </c>
      <c r="H68" s="36">
        <f>+(G68-E68)/E68</f>
        <v>0</v>
      </c>
      <c r="I68" s="36">
        <f>+(G68-C68)/C68</f>
        <v>-0.06947596518108932</v>
      </c>
      <c r="J68" s="31"/>
    </row>
    <row r="69" spans="1:10" ht="12.75">
      <c r="A69" s="24" t="s">
        <v>932</v>
      </c>
      <c r="B69" s="28" t="s">
        <v>933</v>
      </c>
      <c r="C69" s="34">
        <v>28896994</v>
      </c>
      <c r="D69" s="34">
        <v>26909307</v>
      </c>
      <c r="E69" s="34">
        <v>26893268</v>
      </c>
      <c r="F69" s="34">
        <v>27037118</v>
      </c>
      <c r="G69" s="34">
        <v>26931309</v>
      </c>
      <c r="H69" s="36">
        <f>+(G69-E69)/E69</f>
        <v>0.001414517566254871</v>
      </c>
      <c r="I69" s="36">
        <f>+(G69-C69)/C69</f>
        <v>-0.06802385742959977</v>
      </c>
      <c r="J69" s="31"/>
    </row>
    <row r="70" spans="1:10" ht="12.75">
      <c r="A70" s="24" t="s">
        <v>842</v>
      </c>
      <c r="B70" s="28" t="s">
        <v>843</v>
      </c>
      <c r="C70" s="34">
        <v>9923530</v>
      </c>
      <c r="D70" s="34">
        <v>9260260</v>
      </c>
      <c r="E70" s="34">
        <v>9260260</v>
      </c>
      <c r="F70" s="34">
        <v>9260260</v>
      </c>
      <c r="G70" s="34">
        <v>9260260</v>
      </c>
      <c r="H70" s="36">
        <f>+(G70-E70)/E70</f>
        <v>0</v>
      </c>
      <c r="I70" s="36">
        <f>+(G70-C70)/C70</f>
        <v>-0.0668381110350853</v>
      </c>
      <c r="J70" s="31"/>
    </row>
    <row r="71" spans="1:10" ht="12.75">
      <c r="A71" s="24" t="s">
        <v>1015</v>
      </c>
      <c r="B71" s="28" t="s">
        <v>1016</v>
      </c>
      <c r="C71" s="34">
        <v>73245830</v>
      </c>
      <c r="D71" s="34">
        <v>69694898</v>
      </c>
      <c r="E71" s="34">
        <v>69694898</v>
      </c>
      <c r="F71" s="34">
        <v>68575675</v>
      </c>
      <c r="G71" s="34">
        <v>68367889</v>
      </c>
      <c r="H71" s="36">
        <f>+(G71-E71)/E71</f>
        <v>-0.019040260307146156</v>
      </c>
      <c r="I71" s="36">
        <f>+(G71-C71)/C71</f>
        <v>-0.06659684244140587</v>
      </c>
      <c r="J71" s="31"/>
    </row>
    <row r="72" spans="1:10" ht="12.75">
      <c r="A72" s="24" t="s">
        <v>993</v>
      </c>
      <c r="B72" s="28" t="s">
        <v>994</v>
      </c>
      <c r="C72" s="34">
        <v>23796515</v>
      </c>
      <c r="D72" s="34">
        <v>23390037</v>
      </c>
      <c r="E72" s="34">
        <v>23181515</v>
      </c>
      <c r="F72" s="34">
        <v>24714501</v>
      </c>
      <c r="G72" s="34">
        <v>22247417</v>
      </c>
      <c r="H72" s="36">
        <f>+(G72-E72)/E72</f>
        <v>-0.04029495052415685</v>
      </c>
      <c r="I72" s="36">
        <f>+(G72-C72)/C72</f>
        <v>-0.0650976834212909</v>
      </c>
      <c r="J72" s="31"/>
    </row>
    <row r="73" spans="1:10" ht="12.75">
      <c r="A73" s="24" t="s">
        <v>868</v>
      </c>
      <c r="B73" s="28" t="s">
        <v>869</v>
      </c>
      <c r="C73" s="34">
        <v>19014849</v>
      </c>
      <c r="D73" s="34">
        <v>17966756</v>
      </c>
      <c r="E73" s="34">
        <v>16709082</v>
      </c>
      <c r="F73" s="34">
        <v>17788451</v>
      </c>
      <c r="G73" s="34">
        <v>17788453</v>
      </c>
      <c r="H73" s="36">
        <f>+(G73-E73)/E73</f>
        <v>0.06459786360495448</v>
      </c>
      <c r="I73" s="36">
        <f>+(G73-C73)/C73</f>
        <v>-0.064496751985777</v>
      </c>
      <c r="J73" s="31"/>
    </row>
    <row r="74" spans="1:10" ht="12.75">
      <c r="A74" s="24" t="s">
        <v>850</v>
      </c>
      <c r="B74" s="28" t="s">
        <v>851</v>
      </c>
      <c r="C74" s="34">
        <v>7673231</v>
      </c>
      <c r="D74" s="34">
        <v>7183932</v>
      </c>
      <c r="E74" s="34">
        <v>7183932</v>
      </c>
      <c r="F74" s="34">
        <v>7183932</v>
      </c>
      <c r="G74" s="34">
        <v>7183932</v>
      </c>
      <c r="H74" s="36">
        <f>+(G74-E74)/E74</f>
        <v>0</v>
      </c>
      <c r="I74" s="36">
        <f>+(G74-C74)/C74</f>
        <v>-0.06376701027246541</v>
      </c>
      <c r="J74" s="31"/>
    </row>
    <row r="75" spans="1:10" ht="12.75">
      <c r="A75" s="24" t="s">
        <v>848</v>
      </c>
      <c r="B75" s="28" t="s">
        <v>849</v>
      </c>
      <c r="C75" s="34">
        <v>8768710</v>
      </c>
      <c r="D75" s="34">
        <v>8217049</v>
      </c>
      <c r="E75" s="34">
        <v>8217049</v>
      </c>
      <c r="F75" s="34">
        <v>8217049</v>
      </c>
      <c r="G75" s="34">
        <v>8217049</v>
      </c>
      <c r="H75" s="36">
        <f>+(G75-E75)/E75</f>
        <v>0</v>
      </c>
      <c r="I75" s="36">
        <f>+(G75-C75)/C75</f>
        <v>-0.06291244664266465</v>
      </c>
      <c r="J75" s="31"/>
    </row>
    <row r="76" spans="1:10" ht="12.75">
      <c r="A76" s="24" t="s">
        <v>829</v>
      </c>
      <c r="B76" s="28" t="s">
        <v>830</v>
      </c>
      <c r="C76" s="34">
        <v>204625025</v>
      </c>
      <c r="D76" s="34">
        <v>168298481</v>
      </c>
      <c r="E76" s="34">
        <v>201277524</v>
      </c>
      <c r="F76" s="34">
        <v>167964898</v>
      </c>
      <c r="G76" s="34">
        <v>192069381</v>
      </c>
      <c r="H76" s="36">
        <f>+(G76-E76)/E76</f>
        <v>-0.04574849102376677</v>
      </c>
      <c r="I76" s="36">
        <f>+(G76-C76)/C76</f>
        <v>-0.061359279003142454</v>
      </c>
      <c r="J76" s="31"/>
    </row>
    <row r="77" spans="1:10" ht="12.75">
      <c r="A77" s="24" t="s">
        <v>836</v>
      </c>
      <c r="B77" s="28" t="s">
        <v>837</v>
      </c>
      <c r="C77" s="34">
        <v>16497434</v>
      </c>
      <c r="D77" s="34">
        <v>15525788</v>
      </c>
      <c r="E77" s="34">
        <v>15525788</v>
      </c>
      <c r="F77" s="34">
        <v>15525788</v>
      </c>
      <c r="G77" s="34">
        <v>15525788</v>
      </c>
      <c r="H77" s="36">
        <f>+(G77-E77)/E77</f>
        <v>0</v>
      </c>
      <c r="I77" s="36">
        <f>+(G77-C77)/C77</f>
        <v>-0.05889679570774461</v>
      </c>
      <c r="J77" s="31"/>
    </row>
    <row r="78" spans="1:10" ht="12.75">
      <c r="A78" s="24" t="s">
        <v>870</v>
      </c>
      <c r="B78" s="28" t="s">
        <v>871</v>
      </c>
      <c r="C78" s="34">
        <v>39511312</v>
      </c>
      <c r="D78" s="34">
        <v>37973848</v>
      </c>
      <c r="E78" s="34">
        <v>36873848</v>
      </c>
      <c r="F78" s="34">
        <v>37890332</v>
      </c>
      <c r="G78" s="34">
        <v>37190188</v>
      </c>
      <c r="H78" s="36">
        <f>+(G78-E78)/E78</f>
        <v>0.008578979877554412</v>
      </c>
      <c r="I78" s="36">
        <f>+(G78-C78)/C78</f>
        <v>-0.05874580930139703</v>
      </c>
      <c r="J78" s="31"/>
    </row>
    <row r="79" spans="1:10" ht="12.75">
      <c r="A79" s="24" t="s">
        <v>823</v>
      </c>
      <c r="B79" s="28" t="s">
        <v>824</v>
      </c>
      <c r="C79" s="34">
        <v>21341819</v>
      </c>
      <c r="D79" s="34">
        <v>20541915</v>
      </c>
      <c r="E79" s="34">
        <v>20541915</v>
      </c>
      <c r="F79" s="34">
        <v>20541915</v>
      </c>
      <c r="G79" s="34">
        <v>20103084</v>
      </c>
      <c r="H79" s="36">
        <f>+(G79-E79)/E79</f>
        <v>-0.02136271131488958</v>
      </c>
      <c r="I79" s="36">
        <f>+(G79-C79)/C79</f>
        <v>-0.05804261576766254</v>
      </c>
      <c r="J79" s="31"/>
    </row>
    <row r="80" spans="1:10" ht="12.75">
      <c r="A80" s="24" t="s">
        <v>1047</v>
      </c>
      <c r="B80" s="28" t="s">
        <v>1048</v>
      </c>
      <c r="C80" s="34">
        <v>19624094</v>
      </c>
      <c r="D80" s="34">
        <v>19389506</v>
      </c>
      <c r="E80" s="34">
        <v>19243640</v>
      </c>
      <c r="F80" s="34">
        <v>19222211</v>
      </c>
      <c r="G80" s="34">
        <v>18512183</v>
      </c>
      <c r="H80" s="36">
        <f>+(G80-E80)/E80</f>
        <v>-0.03801032445005207</v>
      </c>
      <c r="I80" s="36">
        <f>+(G80-C80)/C80</f>
        <v>-0.056660501116637535</v>
      </c>
      <c r="J80" s="31"/>
    </row>
    <row r="81" spans="1:10" ht="12.75">
      <c r="A81" s="24" t="s">
        <v>856</v>
      </c>
      <c r="B81" s="28" t="s">
        <v>857</v>
      </c>
      <c r="C81" s="34">
        <v>3770972</v>
      </c>
      <c r="D81" s="34">
        <v>3559802</v>
      </c>
      <c r="E81" s="34">
        <v>3559802</v>
      </c>
      <c r="F81" s="34">
        <v>3559802</v>
      </c>
      <c r="G81" s="34">
        <v>3559802</v>
      </c>
      <c r="H81" s="36">
        <f>+(G81-E81)/E81</f>
        <v>0</v>
      </c>
      <c r="I81" s="36">
        <f>+(G81-C81)/C81</f>
        <v>-0.05599882470620307</v>
      </c>
      <c r="J81" s="31"/>
    </row>
    <row r="82" spans="1:10" ht="12.75">
      <c r="A82" s="24" t="s">
        <v>1005</v>
      </c>
      <c r="B82" s="28" t="s">
        <v>1006</v>
      </c>
      <c r="C82" s="34">
        <v>13893584</v>
      </c>
      <c r="D82" s="34">
        <v>14419926</v>
      </c>
      <c r="E82" s="34">
        <v>14383967</v>
      </c>
      <c r="F82" s="34">
        <v>14436169</v>
      </c>
      <c r="G82" s="34">
        <v>13136169</v>
      </c>
      <c r="H82" s="36">
        <f>+(G82-E82)/E82</f>
        <v>-0.08674922571777313</v>
      </c>
      <c r="I82" s="36">
        <f>+(G82-C82)/C82</f>
        <v>-0.054515451160766004</v>
      </c>
      <c r="J82" s="31"/>
    </row>
    <row r="83" spans="1:10" ht="12.75">
      <c r="A83" s="24" t="s">
        <v>852</v>
      </c>
      <c r="B83" s="28" t="s">
        <v>853</v>
      </c>
      <c r="C83" s="34">
        <v>7757217</v>
      </c>
      <c r="D83" s="34">
        <v>7359353</v>
      </c>
      <c r="E83" s="34">
        <v>7359353</v>
      </c>
      <c r="F83" s="34">
        <v>7359353</v>
      </c>
      <c r="G83" s="34">
        <v>7359353</v>
      </c>
      <c r="H83" s="36">
        <f>+(G83-E83)/E83</f>
        <v>0</v>
      </c>
      <c r="I83" s="36">
        <f>+(G83-C83)/C83</f>
        <v>-0.05128952819032908</v>
      </c>
      <c r="J83" s="31"/>
    </row>
    <row r="84" spans="1:10" ht="12.75">
      <c r="A84" s="24" t="s">
        <v>1049</v>
      </c>
      <c r="B84" s="28" t="s">
        <v>1050</v>
      </c>
      <c r="C84" s="34">
        <v>17961051</v>
      </c>
      <c r="D84" s="34">
        <v>17067606</v>
      </c>
      <c r="E84" s="34">
        <v>21669145</v>
      </c>
      <c r="F84" s="34">
        <v>17067606</v>
      </c>
      <c r="G84" s="34">
        <v>17067606</v>
      </c>
      <c r="H84" s="36">
        <f>+(G84-E84)/E84</f>
        <v>-0.21235443299677953</v>
      </c>
      <c r="I84" s="36">
        <f>+(G84-C84)/C84</f>
        <v>-0.049743469911643814</v>
      </c>
      <c r="J84" s="31"/>
    </row>
    <row r="85" spans="1:10" ht="12.75">
      <c r="A85" s="24" t="s">
        <v>1013</v>
      </c>
      <c r="B85" s="28" t="s">
        <v>1014</v>
      </c>
      <c r="C85" s="34">
        <v>540049874</v>
      </c>
      <c r="D85" s="34">
        <v>529927622</v>
      </c>
      <c r="E85" s="34">
        <v>531200437</v>
      </c>
      <c r="F85" s="34">
        <v>521351926</v>
      </c>
      <c r="G85" s="34">
        <v>513643155</v>
      </c>
      <c r="H85" s="36">
        <f>+(G85-E85)/E85</f>
        <v>-0.033052085007979765</v>
      </c>
      <c r="I85" s="36">
        <f>+(G85-C85)/C85</f>
        <v>-0.04889681540783028</v>
      </c>
      <c r="J85" s="31"/>
    </row>
    <row r="86" spans="1:10" ht="12.75">
      <c r="A86" s="24" t="s">
        <v>940</v>
      </c>
      <c r="B86" s="28" t="s">
        <v>941</v>
      </c>
      <c r="C86" s="34">
        <v>20278725</v>
      </c>
      <c r="D86" s="34">
        <v>19803450</v>
      </c>
      <c r="E86" s="34">
        <v>20006442</v>
      </c>
      <c r="F86" s="34">
        <v>19803450</v>
      </c>
      <c r="G86" s="34">
        <v>19313325</v>
      </c>
      <c r="H86" s="36">
        <f>+(G86-E86)/E86</f>
        <v>-0.0346446909450466</v>
      </c>
      <c r="I86" s="36">
        <f>+(G86-C86)/C86</f>
        <v>-0.04760654331078507</v>
      </c>
      <c r="J86" s="31"/>
    </row>
    <row r="87" spans="1:10" ht="12.75">
      <c r="A87" s="24" t="s">
        <v>846</v>
      </c>
      <c r="B87" s="28" t="s">
        <v>847</v>
      </c>
      <c r="C87" s="34">
        <v>5277182</v>
      </c>
      <c r="D87" s="34">
        <v>5026632</v>
      </c>
      <c r="E87" s="34">
        <v>5026632</v>
      </c>
      <c r="F87" s="34">
        <v>5026632</v>
      </c>
      <c r="G87" s="34">
        <v>5026632</v>
      </c>
      <c r="H87" s="36">
        <f>+(G87-E87)/E87</f>
        <v>0</v>
      </c>
      <c r="I87" s="36">
        <f>+(G87-C87)/C87</f>
        <v>-0.04747799109448945</v>
      </c>
      <c r="J87" s="31"/>
    </row>
    <row r="88" spans="1:10" ht="12.75">
      <c r="A88" s="24" t="s">
        <v>924</v>
      </c>
      <c r="B88" s="28" t="s">
        <v>767</v>
      </c>
      <c r="C88" s="34">
        <v>543321565</v>
      </c>
      <c r="D88" s="34">
        <v>537292920</v>
      </c>
      <c r="E88" s="34">
        <v>520834423</v>
      </c>
      <c r="F88" s="34">
        <v>520834423</v>
      </c>
      <c r="G88" s="34">
        <v>517559091</v>
      </c>
      <c r="H88" s="36">
        <f>+(G88-E88)/E88</f>
        <v>-0.006288624283191819</v>
      </c>
      <c r="I88" s="36">
        <f>+(G88-C88)/C88</f>
        <v>-0.047416623339807985</v>
      </c>
      <c r="J88" s="31"/>
    </row>
    <row r="89" spans="1:10" ht="12.75">
      <c r="A89" s="24" t="s">
        <v>833</v>
      </c>
      <c r="B89" s="28" t="s">
        <v>834</v>
      </c>
      <c r="C89" s="34">
        <v>10990566</v>
      </c>
      <c r="D89" s="34">
        <v>10827256</v>
      </c>
      <c r="E89" s="34">
        <v>10827256</v>
      </c>
      <c r="F89" s="34">
        <v>10827256</v>
      </c>
      <c r="G89" s="34">
        <v>10507967</v>
      </c>
      <c r="H89" s="36">
        <f>+(G89-E89)/E89</f>
        <v>-0.029489373854280347</v>
      </c>
      <c r="I89" s="36">
        <f>+(G89-C89)/C89</f>
        <v>-0.04391029542973492</v>
      </c>
      <c r="J89" s="31"/>
    </row>
    <row r="90" spans="1:10" ht="12.75">
      <c r="A90" s="24" t="s">
        <v>1007</v>
      </c>
      <c r="B90" s="28" t="s">
        <v>1008</v>
      </c>
      <c r="C90" s="34">
        <v>7928791</v>
      </c>
      <c r="D90" s="34">
        <v>7613529</v>
      </c>
      <c r="E90" s="34">
        <v>7606503</v>
      </c>
      <c r="F90" s="34">
        <v>7606503</v>
      </c>
      <c r="G90" s="34">
        <v>7606504</v>
      </c>
      <c r="H90" s="36">
        <f>+(G90-E90)/E90</f>
        <v>1.3146645705654753E-07</v>
      </c>
      <c r="I90" s="36">
        <f>+(G90-C90)/C90</f>
        <v>-0.04064768512626957</v>
      </c>
      <c r="J90" s="31"/>
    </row>
    <row r="91" spans="1:10" ht="12.75">
      <c r="A91" s="24" t="s">
        <v>1021</v>
      </c>
      <c r="B91" s="28" t="s">
        <v>1022</v>
      </c>
      <c r="C91" s="34">
        <v>11250976</v>
      </c>
      <c r="D91" s="34">
        <v>11478719</v>
      </c>
      <c r="E91" s="34">
        <v>11478719</v>
      </c>
      <c r="F91" s="34">
        <v>11301145</v>
      </c>
      <c r="G91" s="34">
        <v>10801145</v>
      </c>
      <c r="H91" s="36">
        <f>+(G91-E91)/E91</f>
        <v>-0.0590287121759841</v>
      </c>
      <c r="I91" s="36">
        <f>+(G91-C91)/C91</f>
        <v>-0.03998150915973867</v>
      </c>
      <c r="J91" s="31"/>
    </row>
    <row r="92" spans="1:10" ht="12.75">
      <c r="A92" s="24" t="s">
        <v>872</v>
      </c>
      <c r="B92" s="28" t="s">
        <v>873</v>
      </c>
      <c r="C92" s="34">
        <v>1295638</v>
      </c>
      <c r="D92" s="34">
        <v>1321590</v>
      </c>
      <c r="E92" s="34">
        <v>1321591</v>
      </c>
      <c r="F92" s="34">
        <v>1298417</v>
      </c>
      <c r="G92" s="34">
        <v>1250466</v>
      </c>
      <c r="H92" s="36">
        <f>+(G92-E92)/E92</f>
        <v>-0.053817709109701864</v>
      </c>
      <c r="I92" s="36">
        <f>+(G92-C92)/C92</f>
        <v>-0.03486467670753714</v>
      </c>
      <c r="J92" s="31"/>
    </row>
    <row r="93" spans="1:10" ht="12.75">
      <c r="A93" s="24" t="s">
        <v>827</v>
      </c>
      <c r="B93" s="28" t="s">
        <v>828</v>
      </c>
      <c r="C93" s="34">
        <v>1081711</v>
      </c>
      <c r="D93" s="34">
        <v>1000000</v>
      </c>
      <c r="E93" s="34">
        <v>1075000</v>
      </c>
      <c r="F93" s="34">
        <v>1075000</v>
      </c>
      <c r="G93" s="34">
        <v>1061436</v>
      </c>
      <c r="H93" s="36">
        <f>+(G93-E93)/E93</f>
        <v>-0.012617674418604652</v>
      </c>
      <c r="I93" s="36">
        <f>+(G93-C93)/C93</f>
        <v>-0.018743453658139744</v>
      </c>
      <c r="J93" s="31"/>
    </row>
    <row r="94" spans="1:10" ht="12.75">
      <c r="A94" s="24" t="s">
        <v>938</v>
      </c>
      <c r="B94" s="28" t="s">
        <v>939</v>
      </c>
      <c r="C94" s="34">
        <v>26557646</v>
      </c>
      <c r="D94" s="34">
        <v>26293874</v>
      </c>
      <c r="E94" s="34">
        <v>26312530</v>
      </c>
      <c r="F94" s="34">
        <v>26271449</v>
      </c>
      <c r="G94" s="34">
        <v>26300788</v>
      </c>
      <c r="H94" s="36">
        <f>+(G94-E94)/E94</f>
        <v>-0.0004462512726826345</v>
      </c>
      <c r="I94" s="36">
        <f>+(G94-C94)/C94</f>
        <v>-0.009671715633230445</v>
      </c>
      <c r="J94" s="31"/>
    </row>
    <row r="95" spans="1:10" ht="12.75">
      <c r="A95" s="24" t="s">
        <v>912</v>
      </c>
      <c r="B95" s="28" t="s">
        <v>913</v>
      </c>
      <c r="C95" s="34">
        <v>23823945</v>
      </c>
      <c r="D95" s="34">
        <v>26784142</v>
      </c>
      <c r="E95" s="34">
        <v>25291393</v>
      </c>
      <c r="F95" s="34">
        <v>29088946</v>
      </c>
      <c r="G95" s="34">
        <v>23717357</v>
      </c>
      <c r="H95" s="36">
        <f>+(G95-E95)/E95</f>
        <v>-0.06223603421132241</v>
      </c>
      <c r="I95" s="36">
        <f>+(G95-C95)/C95</f>
        <v>-0.004473986151328002</v>
      </c>
      <c r="J95" s="31"/>
    </row>
    <row r="96" spans="1:10" ht="12.75">
      <c r="A96" s="24" t="s">
        <v>1009</v>
      </c>
      <c r="B96" s="28" t="s">
        <v>1010</v>
      </c>
      <c r="C96" s="34">
        <v>13740272</v>
      </c>
      <c r="D96" s="34">
        <v>15766123</v>
      </c>
      <c r="E96" s="34">
        <v>14418049</v>
      </c>
      <c r="F96" s="34">
        <v>14462431</v>
      </c>
      <c r="G96" s="34">
        <v>13788504</v>
      </c>
      <c r="H96" s="36">
        <f>+(G96-E96)/E96</f>
        <v>-0.04366367460673771</v>
      </c>
      <c r="I96" s="36">
        <f>+(G96-C96)/C96</f>
        <v>0.003510265298969336</v>
      </c>
      <c r="J96" s="31"/>
    </row>
    <row r="97" spans="1:10" ht="12.75">
      <c r="A97" s="24" t="s">
        <v>901</v>
      </c>
      <c r="B97" s="28" t="s">
        <v>902</v>
      </c>
      <c r="C97" s="34">
        <v>2472538</v>
      </c>
      <c r="D97" s="34">
        <v>1759270</v>
      </c>
      <c r="E97" s="34">
        <v>2036891</v>
      </c>
      <c r="F97" s="34">
        <v>1868642</v>
      </c>
      <c r="G97" s="34">
        <v>2502433</v>
      </c>
      <c r="H97" s="36">
        <f>+(G97-E97)/E97</f>
        <v>0.22855518532901367</v>
      </c>
      <c r="I97" s="36">
        <f>+(G97-C97)/C97</f>
        <v>0.012090815186662449</v>
      </c>
      <c r="J97" s="31"/>
    </row>
    <row r="98" spans="1:10" ht="12.75">
      <c r="A98" s="24" t="s">
        <v>884</v>
      </c>
      <c r="B98" s="28" t="s">
        <v>885</v>
      </c>
      <c r="C98" s="34">
        <v>16350316</v>
      </c>
      <c r="D98" s="34">
        <v>16550000</v>
      </c>
      <c r="E98" s="34">
        <v>16550000</v>
      </c>
      <c r="F98" s="34">
        <v>16550000</v>
      </c>
      <c r="G98" s="34">
        <v>16550000</v>
      </c>
      <c r="H98" s="36">
        <f>+(G98-E98)/E98</f>
        <v>0</v>
      </c>
      <c r="I98" s="36">
        <f>+(G98-C98)/C98</f>
        <v>0.012212852644560509</v>
      </c>
      <c r="J98" s="31"/>
    </row>
    <row r="99" spans="1:10" ht="12.75">
      <c r="A99" s="24" t="s">
        <v>952</v>
      </c>
      <c r="B99" s="28" t="s">
        <v>953</v>
      </c>
      <c r="C99" s="34">
        <v>1235942921</v>
      </c>
      <c r="D99" s="34">
        <v>1260366846</v>
      </c>
      <c r="E99" s="34">
        <v>1252479356</v>
      </c>
      <c r="F99" s="34">
        <v>1247365846</v>
      </c>
      <c r="G99" s="34">
        <v>1257126507</v>
      </c>
      <c r="H99" s="36">
        <f>+(G99-E99)/E99</f>
        <v>0.0037103613546505434</v>
      </c>
      <c r="I99" s="36">
        <f>+(G99-C99)/C99</f>
        <v>0.01713961513923344</v>
      </c>
      <c r="J99" s="31"/>
    </row>
    <row r="100" spans="1:10" ht="12.75">
      <c r="A100" s="24" t="s">
        <v>961</v>
      </c>
      <c r="B100" s="28" t="s">
        <v>962</v>
      </c>
      <c r="C100" s="34">
        <v>19460990</v>
      </c>
      <c r="D100" s="34">
        <v>20555968</v>
      </c>
      <c r="E100" s="34">
        <v>19766249</v>
      </c>
      <c r="F100" s="34">
        <v>20047378</v>
      </c>
      <c r="G100" s="34">
        <v>20047378</v>
      </c>
      <c r="H100" s="36">
        <f>+(G100-E100)/E100</f>
        <v>0.01422267826333666</v>
      </c>
      <c r="I100" s="36">
        <f>+(G100-C100)/C100</f>
        <v>0.030131457854918994</v>
      </c>
      <c r="J100" s="31"/>
    </row>
    <row r="101" spans="1:10" ht="12.75">
      <c r="A101" s="24" t="s">
        <v>944</v>
      </c>
      <c r="B101" s="28" t="s">
        <v>945</v>
      </c>
      <c r="C101" s="34">
        <v>742604582</v>
      </c>
      <c r="D101" s="34">
        <v>758732690</v>
      </c>
      <c r="E101" s="34">
        <v>759887943</v>
      </c>
      <c r="F101" s="34">
        <v>765079873</v>
      </c>
      <c r="G101" s="34">
        <v>768395588</v>
      </c>
      <c r="H101" s="36">
        <f>+(G101-E101)/E101</f>
        <v>0.011195920501662704</v>
      </c>
      <c r="I101" s="36">
        <f>+(G101-C101)/C101</f>
        <v>0.034730469788563735</v>
      </c>
      <c r="J101" s="31" t="s">
        <v>234</v>
      </c>
    </row>
    <row r="102" spans="1:10" ht="12.75">
      <c r="A102" s="24" t="s">
        <v>877</v>
      </c>
      <c r="B102" s="28" t="s">
        <v>788</v>
      </c>
      <c r="C102" s="34">
        <v>1169790</v>
      </c>
      <c r="D102" s="34">
        <v>1221696</v>
      </c>
      <c r="E102" s="34">
        <v>1221696</v>
      </c>
      <c r="F102" s="34">
        <v>1221696</v>
      </c>
      <c r="G102" s="34">
        <v>1221696</v>
      </c>
      <c r="H102" s="36">
        <f>+(G102-E102)/E102</f>
        <v>0</v>
      </c>
      <c r="I102" s="36">
        <f>+(G102-C102)/C102</f>
        <v>0.04437206678121714</v>
      </c>
      <c r="J102" s="31"/>
    </row>
    <row r="103" spans="1:10" ht="12.75">
      <c r="A103" s="24" t="s">
        <v>878</v>
      </c>
      <c r="B103" s="28" t="s">
        <v>787</v>
      </c>
      <c r="C103" s="34">
        <v>4319945</v>
      </c>
      <c r="D103" s="34">
        <v>4563641</v>
      </c>
      <c r="E103" s="34">
        <v>4547811</v>
      </c>
      <c r="F103" s="34">
        <v>4570114</v>
      </c>
      <c r="G103" s="34">
        <v>4543366</v>
      </c>
      <c r="H103" s="36">
        <f>+(G103-E103)/E103</f>
        <v>-0.0009773932997655355</v>
      </c>
      <c r="I103" s="36">
        <f>+(G103-C103)/C103</f>
        <v>0.05171848252697662</v>
      </c>
      <c r="J103" s="31"/>
    </row>
    <row r="104" spans="1:10" ht="12.75">
      <c r="A104" s="24" t="s">
        <v>874</v>
      </c>
      <c r="B104" s="28" t="s">
        <v>797</v>
      </c>
      <c r="C104" s="34">
        <v>1628848</v>
      </c>
      <c r="D104" s="34">
        <v>1731123</v>
      </c>
      <c r="E104" s="34">
        <v>1731123</v>
      </c>
      <c r="F104" s="34">
        <v>1731122</v>
      </c>
      <c r="G104" s="34">
        <v>1731122</v>
      </c>
      <c r="H104" s="36">
        <f>+(G104-E104)/E104</f>
        <v>-5.776597041342527E-07</v>
      </c>
      <c r="I104" s="36">
        <f>+(G104-C104)/C104</f>
        <v>0.06278916141960453</v>
      </c>
      <c r="J104" s="31"/>
    </row>
    <row r="105" spans="1:10" ht="12.75">
      <c r="A105" s="24" t="s">
        <v>890</v>
      </c>
      <c r="B105" s="28" t="s">
        <v>773</v>
      </c>
      <c r="C105" s="34">
        <v>2017209</v>
      </c>
      <c r="D105" s="34">
        <v>2222665</v>
      </c>
      <c r="E105" s="34">
        <v>2174159</v>
      </c>
      <c r="F105" s="34">
        <v>2174159</v>
      </c>
      <c r="G105" s="34">
        <v>2174159</v>
      </c>
      <c r="H105" s="36">
        <f>+(G105-E105)/E105</f>
        <v>0</v>
      </c>
      <c r="I105" s="36">
        <f>+(G105-C105)/C105</f>
        <v>0.07780552238265842</v>
      </c>
      <c r="J105" s="31"/>
    </row>
    <row r="106" spans="1:10" ht="12.75">
      <c r="A106" s="24" t="s">
        <v>925</v>
      </c>
      <c r="B106" s="28" t="s">
        <v>926</v>
      </c>
      <c r="C106" s="34">
        <v>175014332</v>
      </c>
      <c r="D106" s="34">
        <v>206198736</v>
      </c>
      <c r="E106" s="34">
        <v>199000179</v>
      </c>
      <c r="F106" s="34">
        <v>199851737</v>
      </c>
      <c r="G106" s="34">
        <v>194802439</v>
      </c>
      <c r="H106" s="36">
        <f>+(G106-E106)/E106</f>
        <v>-0.02109415188013474</v>
      </c>
      <c r="I106" s="36">
        <f>+(G106-C106)/C106</f>
        <v>0.11306563739019956</v>
      </c>
      <c r="J106" s="31"/>
    </row>
    <row r="107" spans="1:10" ht="12.75">
      <c r="A107" s="24" t="s">
        <v>1029</v>
      </c>
      <c r="B107" s="28" t="s">
        <v>1030</v>
      </c>
      <c r="C107" s="34">
        <v>306213</v>
      </c>
      <c r="D107" s="34">
        <v>344790</v>
      </c>
      <c r="E107" s="34">
        <v>344790</v>
      </c>
      <c r="F107" s="34">
        <v>345400</v>
      </c>
      <c r="G107" s="34">
        <v>344790</v>
      </c>
      <c r="H107" s="36">
        <f>+(G107-E107)/E107</f>
        <v>0</v>
      </c>
      <c r="I107" s="36">
        <f>+(G107-C107)/C107</f>
        <v>0.12598093483947448</v>
      </c>
      <c r="J107" s="31"/>
    </row>
    <row r="108" spans="1:10" ht="12.75">
      <c r="A108" s="24" t="s">
        <v>971</v>
      </c>
      <c r="B108" s="28" t="s">
        <v>972</v>
      </c>
      <c r="C108" s="34">
        <v>11137439</v>
      </c>
      <c r="D108" s="34">
        <v>12720632</v>
      </c>
      <c r="E108" s="34">
        <v>12405110</v>
      </c>
      <c r="F108" s="34">
        <v>12548908</v>
      </c>
      <c r="G108" s="34">
        <v>12558823</v>
      </c>
      <c r="H108" s="36">
        <f>+(G108-E108)/E108</f>
        <v>0.012391103343702716</v>
      </c>
      <c r="I108" s="36">
        <f>+(G108-C108)/C108</f>
        <v>0.1276221580203492</v>
      </c>
      <c r="J108" s="31"/>
    </row>
    <row r="109" spans="1:10" ht="12.75">
      <c r="A109" s="24" t="s">
        <v>969</v>
      </c>
      <c r="B109" s="28" t="s">
        <v>970</v>
      </c>
      <c r="C109" s="34">
        <v>15548204</v>
      </c>
      <c r="D109" s="34">
        <v>17931502</v>
      </c>
      <c r="E109" s="34">
        <v>17779333</v>
      </c>
      <c r="F109" s="34">
        <v>15870548</v>
      </c>
      <c r="G109" s="34">
        <v>18546502</v>
      </c>
      <c r="H109" s="36">
        <f>+(G109-E109)/E109</f>
        <v>0.04314948147942333</v>
      </c>
      <c r="I109" s="36">
        <f>+(G109-C109)/C109</f>
        <v>0.1928388642186583</v>
      </c>
      <c r="J109" s="31"/>
    </row>
    <row r="110" spans="1:10" ht="12.75">
      <c r="A110" s="24" t="s">
        <v>1053</v>
      </c>
      <c r="B110" s="28" t="s">
        <v>1054</v>
      </c>
      <c r="C110" s="34">
        <v>5871489</v>
      </c>
      <c r="D110" s="34">
        <v>6333424</v>
      </c>
      <c r="E110" s="34">
        <v>12993142</v>
      </c>
      <c r="F110" s="34">
        <v>6333424</v>
      </c>
      <c r="G110" s="34">
        <v>7119661</v>
      </c>
      <c r="H110" s="36">
        <f>+(G110-E110)/E110</f>
        <v>-0.452044701735731</v>
      </c>
      <c r="I110" s="36">
        <f>+(G110-C110)/C110</f>
        <v>0.2125818510432362</v>
      </c>
      <c r="J110" s="31" t="s">
        <v>229</v>
      </c>
    </row>
    <row r="111" spans="1:10" ht="12.75">
      <c r="A111" s="24" t="s">
        <v>977</v>
      </c>
      <c r="B111" s="28" t="s">
        <v>978</v>
      </c>
      <c r="C111" s="34">
        <v>2142533</v>
      </c>
      <c r="D111" s="34">
        <v>2685874</v>
      </c>
      <c r="E111" s="34">
        <v>2720907</v>
      </c>
      <c r="F111" s="34">
        <v>2678328</v>
      </c>
      <c r="G111" s="34">
        <v>2653105</v>
      </c>
      <c r="H111" s="36">
        <f>+(G111-E111)/E111</f>
        <v>-0.024918896529723362</v>
      </c>
      <c r="I111" s="36">
        <f>+(G111-C111)/C111</f>
        <v>0.2383029806308701</v>
      </c>
      <c r="J111" s="31"/>
    </row>
    <row r="112" spans="1:10" ht="12.75" customHeight="1">
      <c r="A112" s="24" t="s">
        <v>930</v>
      </c>
      <c r="B112" s="28" t="s">
        <v>931</v>
      </c>
      <c r="C112" s="34">
        <v>13661728</v>
      </c>
      <c r="D112" s="34">
        <v>17449078</v>
      </c>
      <c r="E112" s="34">
        <v>17122024</v>
      </c>
      <c r="F112" s="34">
        <v>17032227</v>
      </c>
      <c r="G112" s="34">
        <v>17032228</v>
      </c>
      <c r="H112" s="36">
        <f>+(G112-E112)/E112</f>
        <v>-0.005244473433748253</v>
      </c>
      <c r="I112" s="36">
        <f>+(G112-C112)/C112</f>
        <v>0.24671110418828424</v>
      </c>
      <c r="J112" s="31"/>
    </row>
    <row r="113" spans="1:10" ht="12.75">
      <c r="A113" s="24" t="s">
        <v>903</v>
      </c>
      <c r="B113" s="28" t="s">
        <v>771</v>
      </c>
      <c r="C113" s="34">
        <v>46169501</v>
      </c>
      <c r="D113" s="34">
        <v>56380471</v>
      </c>
      <c r="E113" s="34">
        <v>58424072</v>
      </c>
      <c r="F113" s="34">
        <v>66614258</v>
      </c>
      <c r="G113" s="34">
        <v>66419527</v>
      </c>
      <c r="H113" s="36">
        <f>+(G113-E113)/E113</f>
        <v>0.13685206673030254</v>
      </c>
      <c r="I113" s="36">
        <f>+(G113-C113)/C113</f>
        <v>0.4386017947215847</v>
      </c>
      <c r="J113" s="31"/>
    </row>
    <row r="114" spans="1:10" ht="12.75">
      <c r="A114" s="24" t="s">
        <v>914</v>
      </c>
      <c r="B114" s="28" t="s">
        <v>915</v>
      </c>
      <c r="C114" s="34">
        <v>7145127</v>
      </c>
      <c r="D114" s="34">
        <v>10183082</v>
      </c>
      <c r="E114" s="34">
        <v>12765483</v>
      </c>
      <c r="F114" s="34">
        <v>10523033</v>
      </c>
      <c r="G114" s="34">
        <v>10382590</v>
      </c>
      <c r="H114" s="36">
        <f>+(G114-E114)/E114</f>
        <v>-0.18666688914160162</v>
      </c>
      <c r="I114" s="36">
        <f>+(G114-C114)/C114</f>
        <v>0.45310083361709313</v>
      </c>
      <c r="J114" s="31"/>
    </row>
    <row r="115" spans="1:10" ht="12.75">
      <c r="A115" s="24" t="s">
        <v>979</v>
      </c>
      <c r="B115" s="28" t="s">
        <v>980</v>
      </c>
      <c r="C115" s="34">
        <v>1688644</v>
      </c>
      <c r="D115" s="34">
        <v>3138004</v>
      </c>
      <c r="E115" s="34">
        <v>3125288</v>
      </c>
      <c r="F115" s="34">
        <v>3138005</v>
      </c>
      <c r="G115" s="34">
        <v>3138005</v>
      </c>
      <c r="H115" s="36">
        <f>+(G115-E115)/E115</f>
        <v>0.004069064994970064</v>
      </c>
      <c r="I115" s="36">
        <f>+(G115-C115)/C115</f>
        <v>0.858298729631586</v>
      </c>
      <c r="J115" s="31"/>
    </row>
    <row r="116" spans="1:10" ht="12.75">
      <c r="A116" s="24" t="s">
        <v>908</v>
      </c>
      <c r="B116" s="28" t="s">
        <v>909</v>
      </c>
      <c r="C116" s="34">
        <v>3577873</v>
      </c>
      <c r="D116" s="34">
        <v>3001779</v>
      </c>
      <c r="E116" s="34">
        <v>2907779</v>
      </c>
      <c r="F116" s="34">
        <v>4437034</v>
      </c>
      <c r="G116" s="34">
        <v>8085352</v>
      </c>
      <c r="H116" s="36">
        <f>+(G116-E116)/E116</f>
        <v>1.780593710870049</v>
      </c>
      <c r="I116" s="36">
        <f>+(G116-C116)/C116</f>
        <v>1.2598208488674696</v>
      </c>
      <c r="J116" s="31"/>
    </row>
    <row r="117" spans="1:10" ht="12.75">
      <c r="A117" s="24" t="s">
        <v>983</v>
      </c>
      <c r="B117" s="28" t="s">
        <v>984</v>
      </c>
      <c r="C117" s="34">
        <v>0</v>
      </c>
      <c r="D117" s="34">
        <v>8541031</v>
      </c>
      <c r="E117" s="34">
        <v>8513634</v>
      </c>
      <c r="F117" s="34">
        <v>7916972</v>
      </c>
      <c r="G117" s="34">
        <v>7585001</v>
      </c>
      <c r="H117" s="36">
        <f>+(G117-E117)/E117</f>
        <v>-0.10907598329925858</v>
      </c>
      <c r="I117" s="36" t="s">
        <v>220</v>
      </c>
      <c r="J117" s="31" t="s">
        <v>230</v>
      </c>
    </row>
    <row r="118" spans="1:10" ht="12.75">
      <c r="A118" s="24" t="s">
        <v>1031</v>
      </c>
      <c r="B118" s="28" t="s">
        <v>1032</v>
      </c>
      <c r="C118" s="34">
        <v>0</v>
      </c>
      <c r="D118" s="34">
        <v>250000</v>
      </c>
      <c r="E118" s="34">
        <v>10838349</v>
      </c>
      <c r="F118" s="34">
        <v>21060275</v>
      </c>
      <c r="G118" s="34">
        <v>21060275</v>
      </c>
      <c r="H118" s="36">
        <f>+(G118-E118)/E118</f>
        <v>0.9431257472886323</v>
      </c>
      <c r="I118" s="36" t="s">
        <v>220</v>
      </c>
      <c r="J118" s="31" t="s">
        <v>221</v>
      </c>
    </row>
    <row r="119" spans="1:10" ht="12.75">
      <c r="A119" s="24" t="s">
        <v>1033</v>
      </c>
      <c r="B119" s="28" t="s">
        <v>1034</v>
      </c>
      <c r="C119" s="34">
        <v>0</v>
      </c>
      <c r="D119" s="34">
        <v>6500000</v>
      </c>
      <c r="E119" s="34">
        <v>20128167</v>
      </c>
      <c r="F119" s="34">
        <v>33211207</v>
      </c>
      <c r="G119" s="34">
        <v>33211207</v>
      </c>
      <c r="H119" s="36">
        <f>+(G119-E119)/E119</f>
        <v>0.6499866580002044</v>
      </c>
      <c r="I119" s="36" t="s">
        <v>220</v>
      </c>
      <c r="J119" s="31" t="s">
        <v>221</v>
      </c>
    </row>
    <row r="120" spans="1:10" ht="12.75">
      <c r="A120" s="24" t="s">
        <v>1035</v>
      </c>
      <c r="B120" s="28" t="s">
        <v>1036</v>
      </c>
      <c r="C120" s="34">
        <v>0</v>
      </c>
      <c r="D120" s="34">
        <v>0</v>
      </c>
      <c r="E120" s="34">
        <v>1283881</v>
      </c>
      <c r="F120" s="34">
        <v>2516407</v>
      </c>
      <c r="G120" s="34">
        <v>2516407</v>
      </c>
      <c r="H120" s="36">
        <f>+(G120-E120)/E120</f>
        <v>0.9600001869332127</v>
      </c>
      <c r="I120" s="36" t="s">
        <v>220</v>
      </c>
      <c r="J120" s="31" t="s">
        <v>221</v>
      </c>
    </row>
    <row r="121" spans="1:10" ht="12.75">
      <c r="A121" s="24" t="s">
        <v>1037</v>
      </c>
      <c r="B121" s="28" t="s">
        <v>1038</v>
      </c>
      <c r="C121" s="34">
        <v>0</v>
      </c>
      <c r="D121" s="34">
        <v>0</v>
      </c>
      <c r="E121" s="34">
        <v>391296</v>
      </c>
      <c r="F121" s="34">
        <v>766940</v>
      </c>
      <c r="G121" s="34">
        <v>766940</v>
      </c>
      <c r="H121" s="36">
        <f>+(G121-E121)/E121</f>
        <v>0.959999591102388</v>
      </c>
      <c r="I121" s="36" t="s">
        <v>220</v>
      </c>
      <c r="J121" s="31" t="s">
        <v>221</v>
      </c>
    </row>
    <row r="122" spans="1:10" ht="12.75">
      <c r="A122" s="24" t="s">
        <v>1039</v>
      </c>
      <c r="B122" s="28" t="s">
        <v>1040</v>
      </c>
      <c r="C122" s="34">
        <v>0</v>
      </c>
      <c r="D122" s="34">
        <v>2500000</v>
      </c>
      <c r="E122" s="34">
        <v>13935979</v>
      </c>
      <c r="F122" s="34">
        <v>25296453</v>
      </c>
      <c r="G122" s="34">
        <v>25296453</v>
      </c>
      <c r="H122" s="36">
        <f>+(G122-E122)/E122</f>
        <v>0.8151902352895336</v>
      </c>
      <c r="I122" s="36" t="s">
        <v>220</v>
      </c>
      <c r="J122" s="31" t="s">
        <v>221</v>
      </c>
    </row>
    <row r="123" spans="1:10" ht="12.75">
      <c r="A123" s="24" t="s">
        <v>1041</v>
      </c>
      <c r="B123" s="28" t="s">
        <v>1042</v>
      </c>
      <c r="C123" s="34">
        <v>0</v>
      </c>
      <c r="D123" s="34">
        <v>16000000</v>
      </c>
      <c r="E123" s="34">
        <v>27971689</v>
      </c>
      <c r="F123" s="34">
        <v>39679154</v>
      </c>
      <c r="G123" s="34">
        <v>39679154</v>
      </c>
      <c r="H123" s="36">
        <f>+(G123-E123)/E123</f>
        <v>0.418546945806526</v>
      </c>
      <c r="I123" s="36" t="s">
        <v>220</v>
      </c>
      <c r="J123" s="31" t="s">
        <v>221</v>
      </c>
    </row>
    <row r="124" spans="1:10" ht="12.75">
      <c r="A124" s="24" t="s">
        <v>1043</v>
      </c>
      <c r="B124" s="28" t="s">
        <v>1044</v>
      </c>
      <c r="C124" s="34">
        <v>0</v>
      </c>
      <c r="D124" s="34">
        <v>8000000</v>
      </c>
      <c r="E124" s="34">
        <v>50721368</v>
      </c>
      <c r="F124" s="34">
        <v>92956188</v>
      </c>
      <c r="G124" s="34">
        <v>92956188</v>
      </c>
      <c r="H124" s="36">
        <f>+(G124-E124)/E124</f>
        <v>0.8326829828406836</v>
      </c>
      <c r="I124" s="36" t="s">
        <v>220</v>
      </c>
      <c r="J124" s="31" t="s">
        <v>221</v>
      </c>
    </row>
    <row r="125" spans="1:10" ht="12.75">
      <c r="A125" s="24" t="s">
        <v>1045</v>
      </c>
      <c r="B125" s="28" t="s">
        <v>1046</v>
      </c>
      <c r="C125" s="34">
        <v>0</v>
      </c>
      <c r="D125" s="34">
        <v>0</v>
      </c>
      <c r="E125" s="34">
        <v>0</v>
      </c>
      <c r="F125" s="34">
        <v>146071282</v>
      </c>
      <c r="G125" s="35"/>
      <c r="H125" s="36" t="s">
        <v>220</v>
      </c>
      <c r="I125" s="36" t="s">
        <v>220</v>
      </c>
      <c r="J125" s="31" t="s">
        <v>222</v>
      </c>
    </row>
    <row r="126" spans="2:7" ht="12.75">
      <c r="B126" s="26" t="s">
        <v>223</v>
      </c>
      <c r="C126" s="37">
        <f>SUM(C2:C125)</f>
        <v>10395052597</v>
      </c>
      <c r="D126" s="37">
        <f>SUM(D2:D125)</f>
        <v>9621854152</v>
      </c>
      <c r="E126" s="37">
        <f>SUM(E2:E125)</f>
        <v>9797675308</v>
      </c>
      <c r="F126" s="37">
        <f>SUM(F2:F125)</f>
        <v>9792758794</v>
      </c>
      <c r="G126" s="37">
        <f>SUM(G2:G125)</f>
        <v>9580163550</v>
      </c>
    </row>
    <row r="127" spans="2:7" ht="12.75">
      <c r="B127" s="26" t="s">
        <v>224</v>
      </c>
      <c r="C127" s="37">
        <f>SUM('Analysis of Change -- 08 vs 11'!D3:D5,'Analysis of Change -- 08 vs 11'!D7:D8)</f>
        <v>17303245981</v>
      </c>
      <c r="D127" s="37">
        <f>SUM('Analysis of Change -- 08 vs 11'!E3:E5,'Analysis of Change -- 08 vs 11'!E7:E8)</f>
        <v>17369880603</v>
      </c>
      <c r="E127" s="37">
        <f>SUM('Analysis of Change -- 08 vs 11'!F3:F5,'Analysis of Change -- 08 vs 11'!F7:F8)</f>
        <v>17689317924</v>
      </c>
      <c r="F127" s="37">
        <f>SUM('Analysis of Change -- 08 vs 11'!G3:G5,'Analysis of Change -- 08 vs 11'!G7:G8)</f>
        <v>18544801104</v>
      </c>
      <c r="G127" s="37">
        <f>SUM('Analysis of Change -- 08 vs 11'!H3:H5,'Analysis of Change -- 08 vs 11'!H7:H8)</f>
        <v>18222118517</v>
      </c>
    </row>
    <row r="128" spans="2:7" ht="12.75">
      <c r="B128" s="26" t="s">
        <v>225</v>
      </c>
      <c r="C128" s="38">
        <f>+C127+C126</f>
        <v>27698298578</v>
      </c>
      <c r="D128" s="38">
        <f>+D127+D126</f>
        <v>26991734755</v>
      </c>
      <c r="E128" s="38">
        <f>+E127+E126</f>
        <v>27486993232</v>
      </c>
      <c r="F128" s="38">
        <f>+F127+F126</f>
        <v>28337559898</v>
      </c>
      <c r="G128" s="38">
        <f>+G127+G126</f>
        <v>27802282067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F44" sqref="F44"/>
    </sheetView>
  </sheetViews>
  <sheetFormatPr defaultColWidth="9.140625" defaultRowHeight="12.75"/>
  <cols>
    <col min="1" max="1" width="52.7109375" style="0" customWidth="1"/>
    <col min="2" max="5" width="9.421875" style="0" hidden="1" customWidth="1"/>
    <col min="6" max="6" width="9.421875" style="0" customWidth="1"/>
    <col min="7" max="16" width="6.7109375" style="0" customWidth="1"/>
    <col min="17" max="46" width="15.7109375" style="0" customWidth="1"/>
    <col min="47" max="16384" width="73.00390625" style="0" customWidth="1"/>
  </cols>
  <sheetData>
    <row r="1" spans="1:2" ht="12.75">
      <c r="A1" s="21" t="s">
        <v>238</v>
      </c>
      <c r="B1" t="s">
        <v>317</v>
      </c>
    </row>
    <row r="2" spans="1:16" ht="38.25">
      <c r="A2" s="22" t="s">
        <v>345</v>
      </c>
      <c r="B2" s="10" t="s">
        <v>341</v>
      </c>
      <c r="C2" s="10" t="s">
        <v>342</v>
      </c>
      <c r="D2" s="10" t="s">
        <v>343</v>
      </c>
      <c r="E2" s="10" t="s">
        <v>344</v>
      </c>
      <c r="F2" s="16" t="s">
        <v>328</v>
      </c>
      <c r="G2" s="19">
        <v>2009</v>
      </c>
      <c r="H2" s="20">
        <v>2008</v>
      </c>
      <c r="I2" s="20">
        <v>2007</v>
      </c>
      <c r="J2" s="20">
        <v>2006</v>
      </c>
      <c r="K2" s="20">
        <v>2005</v>
      </c>
      <c r="L2" s="20">
        <v>2004</v>
      </c>
      <c r="M2" s="20">
        <v>2003</v>
      </c>
      <c r="N2" s="20">
        <v>2002</v>
      </c>
      <c r="O2" s="20">
        <v>2001</v>
      </c>
      <c r="P2" s="20">
        <v>2000</v>
      </c>
    </row>
    <row r="3" spans="1:16" ht="12.75">
      <c r="A3" s="23" t="s">
        <v>347</v>
      </c>
      <c r="B3" s="15">
        <v>5406</v>
      </c>
      <c r="C3" s="9">
        <v>238</v>
      </c>
      <c r="D3" s="9">
        <v>236</v>
      </c>
      <c r="E3" s="9">
        <v>28</v>
      </c>
      <c r="F3" s="17">
        <v>5908</v>
      </c>
      <c r="G3" s="15">
        <v>6277</v>
      </c>
      <c r="H3" s="9">
        <v>6368</v>
      </c>
      <c r="I3" s="9">
        <v>6204</v>
      </c>
      <c r="J3" s="9">
        <v>6177</v>
      </c>
      <c r="K3" s="7">
        <v>5750</v>
      </c>
      <c r="L3" s="7">
        <v>5449</v>
      </c>
      <c r="M3" s="9">
        <v>5644</v>
      </c>
      <c r="N3" s="9">
        <v>5724</v>
      </c>
      <c r="O3" s="9">
        <v>6261</v>
      </c>
      <c r="P3" s="9">
        <v>6286</v>
      </c>
    </row>
    <row r="4" spans="1:16" ht="12.75">
      <c r="A4" s="23" t="s">
        <v>785</v>
      </c>
      <c r="B4" s="15">
        <v>7450</v>
      </c>
      <c r="C4" s="9">
        <v>0</v>
      </c>
      <c r="D4" s="9">
        <v>0</v>
      </c>
      <c r="E4" s="9">
        <v>2</v>
      </c>
      <c r="F4" s="17">
        <v>7452</v>
      </c>
      <c r="G4" s="15">
        <v>7821</v>
      </c>
      <c r="H4" s="9">
        <v>8021</v>
      </c>
      <c r="I4" s="9">
        <v>7993</v>
      </c>
      <c r="J4" s="9">
        <v>7635</v>
      </c>
      <c r="K4" s="7">
        <v>7467</v>
      </c>
      <c r="L4" s="7">
        <v>7099</v>
      </c>
      <c r="M4" s="9">
        <v>7198</v>
      </c>
      <c r="N4" s="9">
        <v>7393</v>
      </c>
      <c r="O4" s="9">
        <v>8159</v>
      </c>
      <c r="P4" s="9">
        <v>8054</v>
      </c>
    </row>
    <row r="5" spans="1:16" ht="12.75">
      <c r="A5" s="23" t="s">
        <v>346</v>
      </c>
      <c r="B5" s="15">
        <v>2011</v>
      </c>
      <c r="C5" s="9">
        <v>126</v>
      </c>
      <c r="D5" s="9">
        <v>400</v>
      </c>
      <c r="E5" s="9">
        <v>204</v>
      </c>
      <c r="F5" s="17">
        <v>2741</v>
      </c>
      <c r="G5" s="15">
        <v>2955</v>
      </c>
      <c r="H5" s="9">
        <v>2928</v>
      </c>
      <c r="I5" s="9">
        <v>2847</v>
      </c>
      <c r="J5" s="9">
        <v>2686</v>
      </c>
      <c r="K5" s="7">
        <v>2744</v>
      </c>
      <c r="L5" s="7">
        <v>2612</v>
      </c>
      <c r="M5" s="9">
        <v>2814</v>
      </c>
      <c r="N5" s="9">
        <v>2949</v>
      </c>
      <c r="O5" s="9">
        <v>3161</v>
      </c>
      <c r="P5" s="9">
        <v>3147</v>
      </c>
    </row>
    <row r="6" spans="1:16" ht="12.75">
      <c r="A6" s="23" t="s">
        <v>348</v>
      </c>
      <c r="B6" s="15">
        <v>19917</v>
      </c>
      <c r="C6" s="9">
        <v>14</v>
      </c>
      <c r="D6" s="9">
        <v>82</v>
      </c>
      <c r="E6" s="9">
        <v>1562</v>
      </c>
      <c r="F6" s="17">
        <v>21575</v>
      </c>
      <c r="G6" s="15">
        <v>22605</v>
      </c>
      <c r="H6" s="9">
        <v>23322</v>
      </c>
      <c r="I6" s="9">
        <v>22972</v>
      </c>
      <c r="J6" s="9">
        <v>22935</v>
      </c>
      <c r="K6" s="7">
        <v>22855</v>
      </c>
      <c r="L6" s="7">
        <v>22229</v>
      </c>
      <c r="M6" s="9">
        <v>23087</v>
      </c>
      <c r="N6" s="9">
        <v>23269</v>
      </c>
      <c r="O6" s="9">
        <v>25143</v>
      </c>
      <c r="P6" s="9">
        <v>25215</v>
      </c>
    </row>
    <row r="7" spans="1:16" ht="12.75">
      <c r="A7" s="23" t="s">
        <v>318</v>
      </c>
      <c r="B7" s="15">
        <v>6</v>
      </c>
      <c r="C7" s="9">
        <v>1835</v>
      </c>
      <c r="D7" s="9">
        <v>2430</v>
      </c>
      <c r="E7" s="9">
        <v>9</v>
      </c>
      <c r="F7" s="17">
        <f>4280-1270</f>
        <v>3010</v>
      </c>
      <c r="G7" s="15">
        <v>3043</v>
      </c>
      <c r="H7" s="9">
        <v>2892</v>
      </c>
      <c r="I7" s="9">
        <v>1903</v>
      </c>
      <c r="J7" s="9">
        <v>2708</v>
      </c>
      <c r="K7" s="7">
        <v>2759</v>
      </c>
      <c r="L7" s="7">
        <v>1794</v>
      </c>
      <c r="M7" s="9">
        <v>1843</v>
      </c>
      <c r="N7" s="9">
        <v>1820</v>
      </c>
      <c r="O7" s="9">
        <v>2094</v>
      </c>
      <c r="P7" s="9">
        <v>2171</v>
      </c>
    </row>
    <row r="8" spans="1:16" ht="12.75">
      <c r="A8" s="23" t="s">
        <v>319</v>
      </c>
      <c r="B8" s="15">
        <v>1171</v>
      </c>
      <c r="C8" s="9">
        <v>0</v>
      </c>
      <c r="D8" s="9">
        <v>205</v>
      </c>
      <c r="E8" s="9">
        <v>22</v>
      </c>
      <c r="F8" s="17">
        <v>1398</v>
      </c>
      <c r="G8" s="15">
        <v>844</v>
      </c>
      <c r="H8" s="9">
        <v>615</v>
      </c>
      <c r="I8" s="9">
        <v>617</v>
      </c>
      <c r="J8" s="9">
        <v>651</v>
      </c>
      <c r="K8" s="7">
        <v>587</v>
      </c>
      <c r="L8" s="7">
        <v>569</v>
      </c>
      <c r="M8" s="9">
        <v>579</v>
      </c>
      <c r="N8" s="9">
        <v>545</v>
      </c>
      <c r="O8" s="9">
        <v>530</v>
      </c>
      <c r="P8" s="9">
        <v>516</v>
      </c>
    </row>
    <row r="9" spans="1:16" ht="12.75">
      <c r="A9" s="23" t="s">
        <v>350</v>
      </c>
      <c r="B9" s="15">
        <v>16429</v>
      </c>
      <c r="C9" s="9">
        <v>0</v>
      </c>
      <c r="D9" s="9">
        <v>68</v>
      </c>
      <c r="E9" s="9">
        <v>94</v>
      </c>
      <c r="F9" s="17">
        <f>16591-2766</f>
        <v>13825</v>
      </c>
      <c r="G9" s="15">
        <v>13951</v>
      </c>
      <c r="H9" s="9">
        <v>14242</v>
      </c>
      <c r="I9" s="9">
        <v>14550</v>
      </c>
      <c r="J9" s="9">
        <v>13517</v>
      </c>
      <c r="K9" s="7">
        <v>13152</v>
      </c>
      <c r="L9" s="7">
        <v>13578</v>
      </c>
      <c r="M9" s="9">
        <v>13964</v>
      </c>
      <c r="N9" s="9">
        <v>14446</v>
      </c>
      <c r="O9" s="9">
        <v>14752</v>
      </c>
      <c r="P9" s="9">
        <v>14430</v>
      </c>
    </row>
    <row r="10" spans="1:16" ht="12.75">
      <c r="A10" s="23" t="s">
        <v>320</v>
      </c>
      <c r="B10" s="15">
        <v>957</v>
      </c>
      <c r="C10" s="9">
        <v>59</v>
      </c>
      <c r="D10" s="9">
        <v>107</v>
      </c>
      <c r="E10" s="9">
        <v>1394</v>
      </c>
      <c r="F10" s="17">
        <v>2517</v>
      </c>
      <c r="G10" s="15">
        <v>2314</v>
      </c>
      <c r="H10" s="9">
        <v>2302</v>
      </c>
      <c r="I10" s="9">
        <v>2339</v>
      </c>
      <c r="J10" s="9">
        <v>2264</v>
      </c>
      <c r="K10" s="7">
        <v>2299</v>
      </c>
      <c r="L10" s="7">
        <v>2300</v>
      </c>
      <c r="M10" s="9">
        <v>2322</v>
      </c>
      <c r="N10" s="9">
        <v>2382</v>
      </c>
      <c r="O10" s="9">
        <v>2468</v>
      </c>
      <c r="P10" s="9">
        <v>2504</v>
      </c>
    </row>
    <row r="11" spans="1:16" ht="12.75">
      <c r="A11" s="23" t="s">
        <v>349</v>
      </c>
      <c r="B11" s="15">
        <v>12077</v>
      </c>
      <c r="C11" s="9">
        <v>0</v>
      </c>
      <c r="D11" s="9">
        <v>8901</v>
      </c>
      <c r="E11" s="9">
        <v>1167</v>
      </c>
      <c r="F11" s="17">
        <v>22145</v>
      </c>
      <c r="G11" s="14">
        <f>13814+4650+4781</f>
        <v>23245</v>
      </c>
      <c r="H11" s="7">
        <f>13651+4519+4775</f>
        <v>22945</v>
      </c>
      <c r="I11" s="7">
        <f>13602+4495+4689</f>
        <v>22786</v>
      </c>
      <c r="J11" s="7">
        <f>13360+4301+4603</f>
        <v>22264</v>
      </c>
      <c r="K11" s="7">
        <f>12807+4224+4523</f>
        <v>21554</v>
      </c>
      <c r="L11" s="7">
        <f>12356+3914+4219</f>
        <v>20489</v>
      </c>
      <c r="M11" s="7">
        <f>12513+3957+4408</f>
        <v>20878</v>
      </c>
      <c r="N11" s="7">
        <f>11821+3812+4340</f>
        <v>19973</v>
      </c>
      <c r="O11" s="7">
        <f>12572+4026+4720</f>
        <v>21318</v>
      </c>
      <c r="P11" s="7">
        <f>12010+3981+4580</f>
        <v>20571</v>
      </c>
    </row>
    <row r="12" spans="1:16" ht="12.75">
      <c r="A12" s="7"/>
      <c r="F12" s="18">
        <f aca="true" t="shared" si="0" ref="F12:P12">SUM(F3:F11)</f>
        <v>80571</v>
      </c>
      <c r="G12" s="14">
        <f t="shared" si="0"/>
        <v>83055</v>
      </c>
      <c r="H12" s="7">
        <f t="shared" si="0"/>
        <v>83635</v>
      </c>
      <c r="I12" s="7">
        <f t="shared" si="0"/>
        <v>82211</v>
      </c>
      <c r="J12" s="7">
        <f t="shared" si="0"/>
        <v>80837</v>
      </c>
      <c r="K12" s="7">
        <f t="shared" si="0"/>
        <v>79167</v>
      </c>
      <c r="L12" s="7">
        <f t="shared" si="0"/>
        <v>76119</v>
      </c>
      <c r="M12" s="7">
        <f t="shared" si="0"/>
        <v>78329</v>
      </c>
      <c r="N12" s="7">
        <f t="shared" si="0"/>
        <v>78501</v>
      </c>
      <c r="O12" s="7">
        <f t="shared" si="0"/>
        <v>83886</v>
      </c>
      <c r="P12" s="7">
        <f t="shared" si="0"/>
        <v>82894</v>
      </c>
    </row>
    <row r="13" spans="1:16" ht="12.75">
      <c r="A13" s="11" t="s">
        <v>321</v>
      </c>
      <c r="F13" s="18">
        <f>+F12-F11</f>
        <v>58426</v>
      </c>
      <c r="G13" s="14">
        <f aca="true" t="shared" si="1" ref="G13:P13">+G12-G11</f>
        <v>59810</v>
      </c>
      <c r="H13" s="7">
        <f t="shared" si="1"/>
        <v>60690</v>
      </c>
      <c r="I13" s="7">
        <f t="shared" si="1"/>
        <v>59425</v>
      </c>
      <c r="J13" s="7">
        <f t="shared" si="1"/>
        <v>58573</v>
      </c>
      <c r="K13" s="7">
        <f t="shared" si="1"/>
        <v>57613</v>
      </c>
      <c r="L13" s="7">
        <f t="shared" si="1"/>
        <v>55630</v>
      </c>
      <c r="M13" s="7">
        <f t="shared" si="1"/>
        <v>57451</v>
      </c>
      <c r="N13" s="7">
        <f t="shared" si="1"/>
        <v>58528</v>
      </c>
      <c r="O13" s="7">
        <f t="shared" si="1"/>
        <v>62568</v>
      </c>
      <c r="P13" s="7">
        <f t="shared" si="1"/>
        <v>62323</v>
      </c>
    </row>
    <row r="14" spans="1:12" ht="12.75">
      <c r="A14" s="11"/>
      <c r="F14" s="12"/>
      <c r="G14" s="13"/>
      <c r="H14" s="13"/>
      <c r="I14" s="13"/>
      <c r="J14" s="13"/>
      <c r="K14" s="13"/>
      <c r="L14" s="13"/>
    </row>
    <row r="15" spans="1:12" ht="12.75">
      <c r="A15" s="23" t="s">
        <v>325</v>
      </c>
      <c r="B15" s="7"/>
      <c r="C15" s="7"/>
      <c r="D15" s="7"/>
      <c r="E15" s="7"/>
      <c r="F15" s="7"/>
      <c r="G15" s="13"/>
      <c r="H15" s="13"/>
      <c r="I15" s="13"/>
      <c r="J15" s="13"/>
      <c r="K15" s="13"/>
      <c r="L15" s="13"/>
    </row>
    <row r="16" spans="1:6" ht="12.75">
      <c r="A16" s="23" t="s">
        <v>322</v>
      </c>
      <c r="B16" s="7"/>
      <c r="C16" s="7"/>
      <c r="D16" s="7"/>
      <c r="E16" s="7"/>
      <c r="F16" s="9">
        <v>1270</v>
      </c>
    </row>
    <row r="17" spans="1:6" ht="12.75">
      <c r="A17" s="23" t="s">
        <v>323</v>
      </c>
      <c r="B17" s="7"/>
      <c r="C17" s="7"/>
      <c r="D17" s="7"/>
      <c r="E17" s="7"/>
      <c r="F17" s="9">
        <v>2766</v>
      </c>
    </row>
    <row r="18" spans="1:6" ht="12.75">
      <c r="A18" s="7" t="s">
        <v>106</v>
      </c>
      <c r="B18" s="7"/>
      <c r="C18" s="7"/>
      <c r="D18" s="7"/>
      <c r="E18" s="7"/>
      <c r="F18" s="7">
        <f>SUM(F17,F16,F12)</f>
        <v>84607</v>
      </c>
    </row>
    <row r="20" ht="12.75">
      <c r="A20" t="s">
        <v>324</v>
      </c>
    </row>
    <row r="21" ht="12.75">
      <c r="A21" t="s">
        <v>99</v>
      </c>
    </row>
    <row r="23" ht="12.75">
      <c r="A23" t="s">
        <v>326</v>
      </c>
    </row>
    <row r="24" ht="12.75">
      <c r="A24" t="s">
        <v>327</v>
      </c>
    </row>
    <row r="26" ht="12.75">
      <c r="A26" t="s">
        <v>100</v>
      </c>
    </row>
    <row r="28" ht="12.75">
      <c r="A28" s="21" t="s">
        <v>101</v>
      </c>
    </row>
    <row r="29" spans="1:6" ht="12.75">
      <c r="A29" s="7" t="s">
        <v>102</v>
      </c>
      <c r="B29" s="7"/>
      <c r="C29" s="7"/>
      <c r="D29" s="7"/>
      <c r="E29" s="7"/>
      <c r="F29" s="7">
        <f>+H12</f>
        <v>83635</v>
      </c>
    </row>
    <row r="30" spans="1:6" ht="12.75">
      <c r="A30" s="7" t="s">
        <v>105</v>
      </c>
      <c r="B30" s="7"/>
      <c r="C30" s="7"/>
      <c r="D30" s="7"/>
      <c r="E30" s="7"/>
      <c r="F30" s="7">
        <f>+F12</f>
        <v>80571</v>
      </c>
    </row>
    <row r="31" spans="1:6" ht="12.75">
      <c r="A31" s="7" t="s">
        <v>103</v>
      </c>
      <c r="B31" s="7"/>
      <c r="C31" s="7"/>
      <c r="D31" s="7"/>
      <c r="E31" s="7"/>
      <c r="F31" s="7">
        <v>1500</v>
      </c>
    </row>
    <row r="32" spans="1:6" ht="12.75">
      <c r="A32" s="7" t="s">
        <v>104</v>
      </c>
      <c r="B32" s="7"/>
      <c r="C32" s="7"/>
      <c r="D32" s="7"/>
      <c r="E32" s="7"/>
      <c r="F32" s="7">
        <f>+F30-F31</f>
        <v>79071</v>
      </c>
    </row>
    <row r="33" spans="1:6" ht="12.75">
      <c r="A33" s="7" t="s">
        <v>107</v>
      </c>
      <c r="B33" s="7"/>
      <c r="C33" s="7"/>
      <c r="D33" s="7"/>
      <c r="E33" s="7"/>
      <c r="F33" s="8">
        <f>+F32/F29-1</f>
        <v>-0.05457045495306989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Brownsberger</dc:creator>
  <cp:keywords/>
  <dc:description/>
  <cp:lastModifiedBy>William Brownsberger</cp:lastModifiedBy>
  <dcterms:created xsi:type="dcterms:W3CDTF">2010-04-17T11:40:35Z</dcterms:created>
  <dcterms:modified xsi:type="dcterms:W3CDTF">2010-04-18T15:10:54Z</dcterms:modified>
  <cp:category/>
  <cp:version/>
  <cp:contentType/>
  <cp:contentStatus/>
</cp:coreProperties>
</file>