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11640" activeTab="2"/>
  </bookViews>
  <sheets>
    <sheet name="local-aid-2010-senate-final" sheetId="1" r:id="rId1"/>
    <sheet name="Belmont assumptions analysis" sheetId="2" r:id="rId2"/>
    <sheet name="Circuit Breaker" sheetId="3" r:id="rId3"/>
  </sheets>
  <definedNames/>
  <calcPr fullCalcOnLoad="1"/>
</workbook>
</file>

<file path=xl/sharedStrings.xml><?xml version="1.0" encoding="utf-8"?>
<sst xmlns="http://schemas.openxmlformats.org/spreadsheetml/2006/main" count="81" uniqueCount="63">
  <si>
    <t>Arlington</t>
  </si>
  <si>
    <t>Belmont</t>
  </si>
  <si>
    <t>Cambridge</t>
  </si>
  <si>
    <t>% Chg from 2009 Budgeted Total with Stimulus</t>
  </si>
  <si>
    <t>Senate Final Action FY2010 (with Sales Tax)</t>
  </si>
  <si>
    <t>Chapter 70 Aid</t>
  </si>
  <si>
    <t xml:space="preserve">Unrestricted General Government Aid (1) </t>
  </si>
  <si>
    <t>Potential Allocation of Federal Funds from ARRA</t>
  </si>
  <si>
    <t>Total Local Aid including Stimulus Allocation</t>
  </si>
  <si>
    <t>Change from 2009 Budgeted Total with Stimulus</t>
  </si>
  <si>
    <t>% Change from 2009 Budgeted Total</t>
  </si>
  <si>
    <t>House Budgeted FY2010 (with Sales Tax)</t>
  </si>
  <si>
    <t xml:space="preserve">   Meals tax increase (1%) (4)</t>
  </si>
  <si>
    <t xml:space="preserve">   Rooms tax increase (1%) (4)</t>
  </si>
  <si>
    <t xml:space="preserve">   Aid to mitigate reductions in excess of 10%</t>
  </si>
  <si>
    <t>Total new local aid proposals (not budgeted)</t>
  </si>
  <si>
    <t>Total 2010 Aid if proposals adopted</t>
  </si>
  <si>
    <t>$ Reduction from 2009 Budgeted</t>
  </si>
  <si>
    <t>% Reduction from 2009 budgeted</t>
  </si>
  <si>
    <t>Chapter 70 Aid (level funded)</t>
  </si>
  <si>
    <t>Total 2010 Budgeted Major Programs</t>
  </si>
  <si>
    <t>Total 2009 Budgeted Major Programs</t>
  </si>
  <si>
    <t xml:space="preserve">9C Cuts to Unrestricted Municipal Aid </t>
  </si>
  <si>
    <t>Reduced 2009 Total after 9C Cuts</t>
  </si>
  <si>
    <t>% Reduction from 2009 Budgeted Total</t>
  </si>
  <si>
    <t>(1) Includes Addditional Assistance, Lottery and Supplement to Lottery</t>
  </si>
  <si>
    <t>(2) Governor made an across the board 9.74% cut in unrestricted general government aid</t>
  </si>
  <si>
    <t>(3) Subject to separate votes on tax increases</t>
  </si>
  <si>
    <t xml:space="preserve">(4) Apportioned by specific amounts in Section 3 of the budget bill and guaranteed from the </t>
  </si>
  <si>
    <t xml:space="preserve">     general fund in event of short fall</t>
  </si>
  <si>
    <t>Governor's 2011 Budgeted (House 2)</t>
  </si>
  <si>
    <t>Chapter 70</t>
  </si>
  <si>
    <t>Unrestricted General Government Aid</t>
  </si>
  <si>
    <t>Total Major Programs</t>
  </si>
  <si>
    <t>Change from 2010 Budgeted Total including ARRA</t>
  </si>
  <si>
    <t>FY2010 House/Senate Conference Committee Report</t>
  </si>
  <si>
    <t>Governors Proposed additional FY2010 Aid (3)</t>
  </si>
  <si>
    <t>Governors FY2010 Budgeted (House 1)</t>
  </si>
  <si>
    <t xml:space="preserve">FY2009 Budgeted </t>
  </si>
  <si>
    <t>Potential Allocation of Federal Funds</t>
  </si>
  <si>
    <t>Potential Total Section 3 Local Aid</t>
  </si>
  <si>
    <t xml:space="preserve">  Same change as % of 2010</t>
  </si>
  <si>
    <t>Governor's FY12 Budgeted (House 2)</t>
  </si>
  <si>
    <t>Unrestricted Government Aid</t>
  </si>
  <si>
    <t>Total Section 3 (Major Program) Aid</t>
  </si>
  <si>
    <t>Change from 2011 Budgeted Total including ARRA</t>
  </si>
  <si>
    <t>House FY 2011 Budget -- Same as final for Chapter 70/Fed Total and UGGA Aid*</t>
  </si>
  <si>
    <t>Belmont FY12 Budget Assumptions</t>
  </si>
  <si>
    <t>Starting Assumption</t>
  </si>
  <si>
    <t>UGGA</t>
  </si>
  <si>
    <t xml:space="preserve">Most Recent </t>
  </si>
  <si>
    <t>FY11</t>
  </si>
  <si>
    <t>Chapter 70 (+Federal SFSF Aid in FY11)</t>
  </si>
  <si>
    <t>Total</t>
  </si>
  <si>
    <t>Change from FY11</t>
  </si>
  <si>
    <t>Change from Starting Assumption</t>
  </si>
  <si>
    <t>Change from Most Recent</t>
  </si>
  <si>
    <t>House Ways and Means</t>
  </si>
  <si>
    <t>As % of FY2011</t>
  </si>
  <si>
    <t>FY2011</t>
  </si>
  <si>
    <t>Circuit Breaker Amount</t>
  </si>
  <si>
    <t>Increase from 2011</t>
  </si>
  <si>
    <t>FY2012 HWM/Gov.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</si>
</sst>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[$€-2]\ #,##0.00_);[Red]\([$€-2]\ #,##0.00\)"/>
    <numFmt numFmtId="172" formatCode="_(* #,##0.0000_);_(* \(#,##0.0000\);_(* &quot;-&quot;??_);_(@_)"/>
    <numFmt numFmtId="173" formatCode="&quot;$&quot;#,##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&quot;$&quot;* #,##0.000_);_(&quot;$&quot;* \(#,##0.000\);_(&quot;$&quot;* &quot;-&quot;??_);_(@_)"/>
  </numFmts>
  <fonts count="34">
    <font>
      <sz val="10"/>
      <name val="Arial"/>
      <family val="0"/>
    </font>
    <font>
      <b/>
      <sz val="10"/>
      <name val="Arial"/>
      <family val="2"/>
    </font>
    <font>
      <sz val="10"/>
      <color indexed="8"/>
      <name val="-webkit-monospace"/>
      <family val="0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15" fillId="7" borderId="1" applyNumberFormat="0" applyAlignment="0" applyProtection="0"/>
    <xf numFmtId="0" fontId="27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7" borderId="1" applyNumberFormat="0" applyAlignment="0" applyProtection="0"/>
    <xf numFmtId="0" fontId="7" fillId="0" borderId="6" applyNumberFormat="0" applyFill="0" applyAlignment="0" applyProtection="0"/>
    <xf numFmtId="0" fontId="20" fillId="23" borderId="0" applyNumberFormat="0" applyBorder="0" applyAlignment="0" applyProtection="0"/>
    <xf numFmtId="0" fontId="0" fillId="24" borderId="7" applyNumberFormat="0" applyFont="0" applyAlignment="0" applyProtection="0"/>
    <xf numFmtId="0" fontId="31" fillId="7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7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70" fontId="0" fillId="0" borderId="10" xfId="42" applyNumberFormat="1" applyFont="1" applyFill="1" applyBorder="1" applyAlignment="1">
      <alignment horizontal="right"/>
    </xf>
    <xf numFmtId="9" fontId="0" fillId="0" borderId="10" xfId="59" applyNumberFormat="1" applyFont="1" applyFill="1" applyBorder="1" applyAlignment="1">
      <alignment horizontal="right"/>
    </xf>
    <xf numFmtId="9" fontId="0" fillId="0" borderId="10" xfId="59" applyFont="1" applyFill="1" applyBorder="1" applyAlignment="1">
      <alignment/>
    </xf>
    <xf numFmtId="170" fontId="0" fillId="0" borderId="10" xfId="42" applyNumberFormat="1" applyFont="1" applyFill="1" applyBorder="1" applyAlignment="1">
      <alignment/>
    </xf>
    <xf numFmtId="41" fontId="0" fillId="0" borderId="10" xfId="59" applyNumberFormat="1" applyFont="1" applyFill="1" applyBorder="1" applyAlignment="1">
      <alignment/>
    </xf>
    <xf numFmtId="170" fontId="0" fillId="0" borderId="10" xfId="42" applyNumberFormat="1" applyFont="1" applyFill="1" applyBorder="1" applyAlignment="1">
      <alignment/>
    </xf>
    <xf numFmtId="167" fontId="0" fillId="0" borderId="10" xfId="59" applyNumberFormat="1" applyFon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2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170" fontId="0" fillId="0" borderId="10" xfId="42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7" fontId="0" fillId="0" borderId="10" xfId="0" applyNumberFormat="1" applyFont="1" applyBorder="1" applyAlignment="1">
      <alignment horizontal="right"/>
    </xf>
    <xf numFmtId="170" fontId="0" fillId="0" borderId="10" xfId="42" applyNumberFormat="1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7" fontId="0" fillId="0" borderId="10" xfId="59" applyNumberFormat="1" applyFont="1" applyBorder="1" applyAlignment="1">
      <alignment horizontal="right"/>
    </xf>
    <xf numFmtId="170" fontId="0" fillId="0" borderId="10" xfId="42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173" fontId="0" fillId="0" borderId="10" xfId="0" applyNumberFormat="1" applyBorder="1" applyAlignment="1">
      <alignment/>
    </xf>
    <xf numFmtId="9" fontId="0" fillId="0" borderId="0" xfId="59" applyFont="1" applyAlignment="1">
      <alignment/>
    </xf>
    <xf numFmtId="9" fontId="0" fillId="0" borderId="10" xfId="59" applyFont="1" applyBorder="1" applyAlignment="1">
      <alignment/>
    </xf>
    <xf numFmtId="175" fontId="0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3.140625" style="0" customWidth="1"/>
    <col min="2" max="2" width="14.140625" style="0" customWidth="1"/>
    <col min="3" max="3" width="14.00390625" style="0" customWidth="1"/>
    <col min="4" max="4" width="14.140625" style="0" customWidth="1"/>
  </cols>
  <sheetData>
    <row r="1" spans="1:4" ht="12.75">
      <c r="A1" s="1"/>
      <c r="B1" s="5" t="s">
        <v>0</v>
      </c>
      <c r="C1" s="5" t="s">
        <v>1</v>
      </c>
      <c r="D1" s="5" t="s">
        <v>2</v>
      </c>
    </row>
    <row r="2" spans="1:4" ht="12.75">
      <c r="A2" s="2" t="s">
        <v>42</v>
      </c>
      <c r="B2" s="32"/>
      <c r="C2" s="32"/>
      <c r="D2" s="32"/>
    </row>
    <row r="3" spans="1:4" ht="12.75">
      <c r="A3" s="1" t="s">
        <v>31</v>
      </c>
      <c r="B3" s="30">
        <v>6880580</v>
      </c>
      <c r="C3" s="30">
        <v>5571323</v>
      </c>
      <c r="D3" s="30">
        <v>8643123</v>
      </c>
    </row>
    <row r="4" spans="1:4" ht="12.75">
      <c r="A4" s="1" t="s">
        <v>43</v>
      </c>
      <c r="B4" s="30">
        <v>5952940</v>
      </c>
      <c r="C4" s="30">
        <v>1771704</v>
      </c>
      <c r="D4" s="30">
        <v>16856874</v>
      </c>
    </row>
    <row r="5" spans="1:4" ht="12.75">
      <c r="A5" s="1" t="s">
        <v>44</v>
      </c>
      <c r="B5" s="31">
        <f>SUM(B3:B4)</f>
        <v>12833520</v>
      </c>
      <c r="C5" s="31">
        <f>SUM(C3:C4)</f>
        <v>7343027</v>
      </c>
      <c r="D5" s="31">
        <f>SUM(D3:D4)</f>
        <v>25499997</v>
      </c>
    </row>
    <row r="6" spans="1:4" ht="12.75">
      <c r="A6" s="1" t="s">
        <v>45</v>
      </c>
      <c r="B6" s="33">
        <f>+B5/B16-1</f>
        <v>-0.026192782038480744</v>
      </c>
      <c r="C6" s="33">
        <f>+C5/C16-1</f>
        <v>-0.02867083822104688</v>
      </c>
      <c r="D6" s="33">
        <f>+D5/D16-1</f>
        <v>-0.053306111611435836</v>
      </c>
    </row>
    <row r="7" spans="1:4" ht="12.75">
      <c r="A7" s="2" t="s">
        <v>42</v>
      </c>
      <c r="B7" s="32"/>
      <c r="C7" s="32"/>
      <c r="D7" s="32"/>
    </row>
    <row r="8" spans="1:4" ht="12.75">
      <c r="A8" s="1" t="s">
        <v>31</v>
      </c>
      <c r="B8" s="30">
        <v>6880580</v>
      </c>
      <c r="C8" s="30">
        <v>5571323</v>
      </c>
      <c r="D8" s="30">
        <v>8643123</v>
      </c>
    </row>
    <row r="9" spans="1:4" ht="12.75">
      <c r="A9" s="1" t="s">
        <v>43</v>
      </c>
      <c r="B9" s="30">
        <v>5952940</v>
      </c>
      <c r="C9" s="30">
        <v>1771704</v>
      </c>
      <c r="D9" s="30">
        <v>16856874</v>
      </c>
    </row>
    <row r="10" spans="1:4" ht="12.75">
      <c r="A10" s="1" t="s">
        <v>44</v>
      </c>
      <c r="B10" s="31">
        <f>+B9+B8</f>
        <v>12833520</v>
      </c>
      <c r="C10" s="31">
        <f>+C9+C8</f>
        <v>7343027</v>
      </c>
      <c r="D10" s="31">
        <f>+D9+D8</f>
        <v>25499997</v>
      </c>
    </row>
    <row r="11" spans="1:4" ht="12.75">
      <c r="A11" s="1" t="s">
        <v>45</v>
      </c>
      <c r="B11" s="33">
        <f>+B10/B16-1</f>
        <v>-0.026192782038480744</v>
      </c>
      <c r="C11" s="33">
        <f>+C10/C16-1</f>
        <v>-0.02867083822104688</v>
      </c>
      <c r="D11" s="33">
        <f>+D10/D16-1</f>
        <v>-0.053306111611435836</v>
      </c>
    </row>
    <row r="12" spans="1:4" ht="12.75">
      <c r="A12" s="2" t="s">
        <v>46</v>
      </c>
      <c r="B12" s="5"/>
      <c r="C12" s="5"/>
      <c r="D12" s="5"/>
    </row>
    <row r="13" spans="1:4" ht="12.75">
      <c r="A13" s="28" t="s">
        <v>31</v>
      </c>
      <c r="B13" s="34">
        <v>6632057</v>
      </c>
      <c r="C13" s="34">
        <v>5541573</v>
      </c>
      <c r="D13" s="34">
        <v>8596971</v>
      </c>
    </row>
    <row r="14" spans="1:4" ht="12.75">
      <c r="A14" s="28" t="s">
        <v>39</v>
      </c>
      <c r="B14" s="34">
        <v>129741</v>
      </c>
      <c r="C14" s="34">
        <v>108409</v>
      </c>
      <c r="D14" s="34">
        <v>168181</v>
      </c>
    </row>
    <row r="15" spans="1:4" ht="12.75">
      <c r="A15" s="28" t="s">
        <v>32</v>
      </c>
      <c r="B15" s="34">
        <v>6416909</v>
      </c>
      <c r="C15" s="34">
        <v>1909790</v>
      </c>
      <c r="D15" s="34">
        <v>18170690</v>
      </c>
    </row>
    <row r="16" spans="1:4" ht="12.75">
      <c r="A16" s="28" t="s">
        <v>40</v>
      </c>
      <c r="B16" s="25">
        <v>13178707</v>
      </c>
      <c r="C16" s="25">
        <v>7559772</v>
      </c>
      <c r="D16" s="25">
        <v>26935842</v>
      </c>
    </row>
    <row r="17" spans="1:4" ht="12.75">
      <c r="A17" s="28" t="s">
        <v>34</v>
      </c>
      <c r="B17" s="25">
        <f>+B16-B28</f>
        <v>-549113</v>
      </c>
      <c r="C17" s="25">
        <f>+C16-C28</f>
        <v>-314991</v>
      </c>
      <c r="D17" s="25">
        <f>+D16-D28</f>
        <v>-1122327</v>
      </c>
    </row>
    <row r="18" spans="1:4" ht="12.75">
      <c r="A18" s="28" t="s">
        <v>41</v>
      </c>
      <c r="B18" s="29">
        <f>+B17/B28</f>
        <v>-0.0400000145689556</v>
      </c>
      <c r="C18" s="29">
        <f>+C17/C28</f>
        <v>-0.040000060954215384</v>
      </c>
      <c r="D18" s="29">
        <f>+D17/D28</f>
        <v>-0.04000000855365865</v>
      </c>
    </row>
    <row r="19" spans="1:4" ht="12.75">
      <c r="A19" s="2" t="s">
        <v>30</v>
      </c>
      <c r="B19" s="5"/>
      <c r="C19" s="5"/>
      <c r="D19" s="5"/>
    </row>
    <row r="20" spans="1:4" ht="12.75">
      <c r="A20" s="1" t="s">
        <v>31</v>
      </c>
      <c r="B20" s="26">
        <v>7043540</v>
      </c>
      <c r="C20" s="26">
        <v>5885398</v>
      </c>
      <c r="D20" s="25">
        <v>9130367</v>
      </c>
    </row>
    <row r="21" spans="1:4" ht="12.75">
      <c r="A21" s="1" t="s">
        <v>32</v>
      </c>
      <c r="B21" s="26">
        <v>6684280</v>
      </c>
      <c r="C21" s="26">
        <v>1989365</v>
      </c>
      <c r="D21" s="26">
        <v>18927802</v>
      </c>
    </row>
    <row r="22" spans="1:4" ht="12.75">
      <c r="A22" s="1" t="s">
        <v>33</v>
      </c>
      <c r="B22" s="26">
        <f>SUM(B20:B21)</f>
        <v>13727820</v>
      </c>
      <c r="C22" s="26">
        <f>SUM(C20:C21)</f>
        <v>7874763</v>
      </c>
      <c r="D22" s="24">
        <f>SUM(D20:D21)</f>
        <v>28058169</v>
      </c>
    </row>
    <row r="23" spans="1:4" ht="12.75">
      <c r="A23" s="1" t="s">
        <v>34</v>
      </c>
      <c r="B23" s="27">
        <f>B22-B28</f>
        <v>0</v>
      </c>
      <c r="C23" s="27">
        <f>C22-C28</f>
        <v>0</v>
      </c>
      <c r="D23" s="27">
        <f>D22-D28</f>
        <v>0</v>
      </c>
    </row>
    <row r="24" spans="1:4" ht="12.75">
      <c r="A24" s="6" t="s">
        <v>35</v>
      </c>
      <c r="B24" s="7"/>
      <c r="C24" s="7"/>
      <c r="D24" s="7"/>
    </row>
    <row r="25" spans="1:4" ht="12.75">
      <c r="A25" s="8" t="str">
        <f>+A32</f>
        <v>Chapter 70 Aid</v>
      </c>
      <c r="B25" s="9">
        <v>6104708</v>
      </c>
      <c r="C25" s="9">
        <v>4511739</v>
      </c>
      <c r="D25" s="9">
        <v>9130367</v>
      </c>
    </row>
    <row r="26" spans="1:4" ht="12.75">
      <c r="A26" s="8" t="str">
        <f>+A33</f>
        <v>Unrestricted General Government Aid (1) </v>
      </c>
      <c r="B26" s="9">
        <v>6684280</v>
      </c>
      <c r="C26" s="9">
        <v>1989365</v>
      </c>
      <c r="D26" s="9">
        <v>18927802</v>
      </c>
    </row>
    <row r="27" spans="1:4" ht="12.75">
      <c r="A27" s="8" t="str">
        <f>+A34</f>
        <v>Potential Allocation of Federal Funds from ARRA</v>
      </c>
      <c r="B27" s="9">
        <v>938832</v>
      </c>
      <c r="C27" s="9">
        <v>1373659</v>
      </c>
      <c r="D27" s="9">
        <v>0</v>
      </c>
    </row>
    <row r="28" spans="1:4" ht="12.75">
      <c r="A28" s="8" t="str">
        <f>+A35</f>
        <v>Total Local Aid including Stimulus Allocation</v>
      </c>
      <c r="B28" s="9">
        <f>SUM(B25:B27)</f>
        <v>13727820</v>
      </c>
      <c r="C28" s="9">
        <f>SUM(C25:C27)</f>
        <v>7874763</v>
      </c>
      <c r="D28" s="9">
        <f>SUM(D25:D27)</f>
        <v>28058169</v>
      </c>
    </row>
    <row r="29" spans="1:4" ht="12.75">
      <c r="A29" s="8" t="str">
        <f>+A36</f>
        <v>Change from 2009 Budgeted Total with Stimulus</v>
      </c>
      <c r="B29" s="9">
        <f>+B28-B62</f>
        <v>-1943647</v>
      </c>
      <c r="C29" s="9">
        <f>+C28-C62</f>
        <v>460782</v>
      </c>
      <c r="D29" s="9">
        <f>+D28-D62</f>
        <v>-7995832</v>
      </c>
    </row>
    <row r="30" spans="1:4" ht="12.75">
      <c r="A30" s="10" t="s">
        <v>3</v>
      </c>
      <c r="B30" s="11">
        <f>+B29/B62</f>
        <v>-0.12402457281121161</v>
      </c>
      <c r="C30" s="11">
        <f>+C29/C62</f>
        <v>0.062150415545979956</v>
      </c>
      <c r="D30" s="11">
        <f>+D29/D62</f>
        <v>-0.22177377761763528</v>
      </c>
    </row>
    <row r="31" spans="1:4" ht="12.75">
      <c r="A31" s="6" t="s">
        <v>4</v>
      </c>
      <c r="B31" s="7"/>
      <c r="C31" s="7"/>
      <c r="D31" s="7"/>
    </row>
    <row r="32" spans="1:4" ht="12.75">
      <c r="A32" s="12" t="s">
        <v>5</v>
      </c>
      <c r="B32" s="9">
        <v>6104708</v>
      </c>
      <c r="C32" s="9">
        <v>4511739</v>
      </c>
      <c r="D32" s="9">
        <v>9130367</v>
      </c>
    </row>
    <row r="33" spans="1:4" ht="12.75">
      <c r="A33" s="12" t="s">
        <v>6</v>
      </c>
      <c r="B33" s="9">
        <v>6217040</v>
      </c>
      <c r="C33" s="9">
        <v>1850306</v>
      </c>
      <c r="D33" s="9">
        <v>17604724</v>
      </c>
    </row>
    <row r="34" spans="1:4" ht="12.75">
      <c r="A34" s="12" t="s">
        <v>7</v>
      </c>
      <c r="B34" s="9">
        <v>938832</v>
      </c>
      <c r="C34" s="9">
        <v>1373659</v>
      </c>
      <c r="D34" s="13">
        <v>0</v>
      </c>
    </row>
    <row r="35" spans="1:4" ht="12.75">
      <c r="A35" s="12" t="s">
        <v>8</v>
      </c>
      <c r="B35" s="9">
        <f>SUM(B32:B34)</f>
        <v>13260580</v>
      </c>
      <c r="C35" s="9">
        <f>SUM(C32:C34)</f>
        <v>7735704</v>
      </c>
      <c r="D35" s="9">
        <f>SUM(D32:D34)</f>
        <v>26735091</v>
      </c>
    </row>
    <row r="36" spans="1:4" ht="12.75">
      <c r="A36" s="12" t="s">
        <v>9</v>
      </c>
      <c r="B36" s="14">
        <f>+B35-B62</f>
        <v>-2410887</v>
      </c>
      <c r="C36" s="14">
        <f>+C35-C62</f>
        <v>321723</v>
      </c>
      <c r="D36" s="14">
        <f>+D35-D62</f>
        <v>-9318910</v>
      </c>
    </row>
    <row r="37" spans="1:4" ht="12.75">
      <c r="A37" s="12" t="s">
        <v>10</v>
      </c>
      <c r="B37" s="15">
        <f>+B36/B62</f>
        <v>-0.1538392672491988</v>
      </c>
      <c r="C37" s="15">
        <f>+C36/C62</f>
        <v>0.043394095560806</v>
      </c>
      <c r="D37" s="15">
        <f>+D36/D62</f>
        <v>-0.2584708975849865</v>
      </c>
    </row>
    <row r="38" spans="1:4" ht="12.75">
      <c r="A38" s="6" t="s">
        <v>11</v>
      </c>
      <c r="B38" s="16"/>
      <c r="C38" s="16"/>
      <c r="D38" s="16"/>
    </row>
    <row r="39" spans="1:4" ht="12.75">
      <c r="A39" s="12" t="str">
        <f>+A60</f>
        <v>Chapter 70 Aid</v>
      </c>
      <c r="B39" s="17">
        <f>+B60</f>
        <v>6229294</v>
      </c>
      <c r="C39" s="17">
        <f>+C60</f>
        <v>4603815</v>
      </c>
      <c r="D39" s="17">
        <f>+D60</f>
        <v>9316701</v>
      </c>
    </row>
    <row r="40" spans="1:4" ht="12.75">
      <c r="A40" s="12" t="str">
        <f>+A55</f>
        <v>Unrestricted General Government Aid (1) </v>
      </c>
      <c r="B40" s="18">
        <f>+B55+B49</f>
        <v>7875026</v>
      </c>
      <c r="C40" s="18">
        <f>+C55+C49</f>
        <v>2327198</v>
      </c>
      <c r="D40" s="18">
        <f>+D55+D49</f>
        <v>23131899</v>
      </c>
    </row>
    <row r="41" spans="1:4" ht="12.75">
      <c r="A41" s="12" t="s">
        <v>7</v>
      </c>
      <c r="B41" s="17">
        <v>914048</v>
      </c>
      <c r="C41" s="17">
        <v>1364975</v>
      </c>
      <c r="D41" s="17">
        <v>309750</v>
      </c>
    </row>
    <row r="42" spans="1:4" ht="12.75">
      <c r="A42" s="12" t="s">
        <v>8</v>
      </c>
      <c r="B42" s="19">
        <v>15018368</v>
      </c>
      <c r="C42" s="19">
        <v>8295988</v>
      </c>
      <c r="D42" s="19">
        <f>SUM(D39:D41)</f>
        <v>32758350</v>
      </c>
    </row>
    <row r="43" spans="1:4" ht="12.75">
      <c r="A43" s="12" t="s">
        <v>9</v>
      </c>
      <c r="B43" s="19">
        <f>+B42-B62</f>
        <v>-653099</v>
      </c>
      <c r="C43" s="19">
        <f>+C42-C62</f>
        <v>882007</v>
      </c>
      <c r="D43" s="19">
        <f>+D42-D62</f>
        <v>-3295651</v>
      </c>
    </row>
    <row r="44" spans="1:4" ht="12.75">
      <c r="A44" s="12" t="s">
        <v>10</v>
      </c>
      <c r="B44" s="20">
        <f>+B43/B62</f>
        <v>-0.041674400998962</v>
      </c>
      <c r="C44" s="20">
        <f>+C43/C62</f>
        <v>0.11896537096601677</v>
      </c>
      <c r="D44" s="20">
        <f>+D43/D62</f>
        <v>-0.0914087454537986</v>
      </c>
    </row>
    <row r="45" spans="1:4" ht="12.75">
      <c r="A45" s="6" t="s">
        <v>36</v>
      </c>
      <c r="B45" s="21"/>
      <c r="C45" s="21"/>
      <c r="D45" s="21"/>
    </row>
    <row r="46" spans="1:4" ht="12.75">
      <c r="A46" s="8" t="s">
        <v>12</v>
      </c>
      <c r="B46" s="21">
        <v>898538</v>
      </c>
      <c r="C46" s="21">
        <v>267422</v>
      </c>
      <c r="D46" s="21">
        <v>2544381</v>
      </c>
    </row>
    <row r="47" spans="1:4" ht="12.75">
      <c r="A47" s="8" t="s">
        <v>13</v>
      </c>
      <c r="B47" s="21">
        <v>174300</v>
      </c>
      <c r="C47" s="21">
        <v>51875</v>
      </c>
      <c r="D47" s="21">
        <v>493563</v>
      </c>
    </row>
    <row r="48" spans="1:4" ht="12.75">
      <c r="A48" s="8" t="s">
        <v>14</v>
      </c>
      <c r="B48" s="21">
        <v>55630</v>
      </c>
      <c r="C48" s="21">
        <v>0</v>
      </c>
      <c r="D48" s="21">
        <v>989799</v>
      </c>
    </row>
    <row r="49" spans="1:4" ht="12.75">
      <c r="A49" s="8" t="s">
        <v>15</v>
      </c>
      <c r="B49" s="21">
        <f>SUM(B46:B48)</f>
        <v>1128468</v>
      </c>
      <c r="C49" s="21">
        <f>SUM(C46:C48)</f>
        <v>319297</v>
      </c>
      <c r="D49" s="21">
        <f>SUM(D46:D48)</f>
        <v>4027743</v>
      </c>
    </row>
    <row r="50" spans="1:4" ht="12.75">
      <c r="A50" s="8" t="s">
        <v>16</v>
      </c>
      <c r="B50" s="21">
        <f>+B49+B56</f>
        <v>14104320</v>
      </c>
      <c r="C50" s="21">
        <f>+C49+C56</f>
        <v>6931013</v>
      </c>
      <c r="D50" s="21">
        <f>+D49+D56</f>
        <v>32448600</v>
      </c>
    </row>
    <row r="51" spans="1:4" ht="12.75">
      <c r="A51" s="8" t="s">
        <v>17</v>
      </c>
      <c r="B51" s="21">
        <v>-1567147</v>
      </c>
      <c r="C51" s="21">
        <v>-482968</v>
      </c>
      <c r="D51" s="21">
        <v>-3605401</v>
      </c>
    </row>
    <row r="52" spans="1:4" ht="12.75">
      <c r="A52" s="8" t="s">
        <v>18</v>
      </c>
      <c r="B52" s="20">
        <f>+B51/B62</f>
        <v>-0.10000001914307065</v>
      </c>
      <c r="C52" s="20">
        <f>+C51/C62</f>
        <v>-0.06514286993721727</v>
      </c>
      <c r="D52" s="20">
        <f>+D51/D62</f>
        <v>-0.10000002496255547</v>
      </c>
    </row>
    <row r="53" spans="1:4" ht="12.75">
      <c r="A53" s="6" t="s">
        <v>37</v>
      </c>
      <c r="B53" s="21"/>
      <c r="C53" s="21"/>
      <c r="D53" s="21"/>
    </row>
    <row r="54" spans="1:4" ht="12.75">
      <c r="A54" s="8" t="s">
        <v>19</v>
      </c>
      <c r="B54" s="21">
        <v>6229294</v>
      </c>
      <c r="C54" s="21">
        <v>4603815</v>
      </c>
      <c r="D54" s="21">
        <v>9316701</v>
      </c>
    </row>
    <row r="55" spans="1:4" ht="12.75">
      <c r="A55" s="8" t="s">
        <v>6</v>
      </c>
      <c r="B55" s="21">
        <v>6746558</v>
      </c>
      <c r="C55" s="21">
        <v>2007901</v>
      </c>
      <c r="D55" s="21">
        <v>19104156</v>
      </c>
    </row>
    <row r="56" spans="1:4" ht="12.75">
      <c r="A56" s="8" t="s">
        <v>20</v>
      </c>
      <c r="B56" s="21">
        <v>12975852</v>
      </c>
      <c r="C56" s="21">
        <v>6611716</v>
      </c>
      <c r="D56" s="21">
        <v>28420857</v>
      </c>
    </row>
    <row r="57" spans="1:4" ht="12.75">
      <c r="A57" s="8" t="s">
        <v>17</v>
      </c>
      <c r="B57" s="21">
        <v>-2695615</v>
      </c>
      <c r="C57" s="21">
        <v>-802265</v>
      </c>
      <c r="D57" s="21">
        <v>-7633144</v>
      </c>
    </row>
    <row r="58" spans="1:4" ht="12.75">
      <c r="A58" s="8" t="s">
        <v>18</v>
      </c>
      <c r="B58" s="20">
        <f>+B57/B62</f>
        <v>-0.17200782798445097</v>
      </c>
      <c r="C58" s="20">
        <f>+C57/C62</f>
        <v>-0.1082097458841613</v>
      </c>
      <c r="D58" s="20">
        <f>+D57/D62</f>
        <v>-0.21171420059593385</v>
      </c>
    </row>
    <row r="59" spans="1:4" ht="12.75">
      <c r="A59" s="6" t="s">
        <v>38</v>
      </c>
      <c r="B59" s="8"/>
      <c r="C59" s="8"/>
      <c r="D59" s="8"/>
    </row>
    <row r="60" spans="1:4" ht="12.75">
      <c r="A60" s="8" t="s">
        <v>5</v>
      </c>
      <c r="B60" s="21">
        <v>6229294</v>
      </c>
      <c r="C60" s="21">
        <v>4603815</v>
      </c>
      <c r="D60" s="21">
        <v>9316701</v>
      </c>
    </row>
    <row r="61" spans="1:4" ht="12.75">
      <c r="A61" s="8" t="s">
        <v>6</v>
      </c>
      <c r="B61" s="21">
        <v>9442173</v>
      </c>
      <c r="C61" s="21">
        <v>2810166</v>
      </c>
      <c r="D61" s="21">
        <v>26737300</v>
      </c>
    </row>
    <row r="62" spans="1:4" ht="12.75">
      <c r="A62" s="8" t="s">
        <v>21</v>
      </c>
      <c r="B62" s="21">
        <v>15671467</v>
      </c>
      <c r="C62" s="21">
        <v>7413981</v>
      </c>
      <c r="D62" s="21">
        <v>36054001</v>
      </c>
    </row>
    <row r="63" spans="1:4" ht="12.75">
      <c r="A63" s="8" t="s">
        <v>22</v>
      </c>
      <c r="B63" s="22">
        <v>-920103</v>
      </c>
      <c r="C63" s="22">
        <v>-273840</v>
      </c>
      <c r="D63" s="22">
        <v>-2605446</v>
      </c>
    </row>
    <row r="64" spans="1:4" ht="12.75">
      <c r="A64" s="8" t="s">
        <v>23</v>
      </c>
      <c r="B64" s="21">
        <f>+B62+B63</f>
        <v>14751364</v>
      </c>
      <c r="C64" s="21">
        <f>+C62+C63</f>
        <v>7140141</v>
      </c>
      <c r="D64" s="21">
        <f>+D62+D63</f>
        <v>33448555</v>
      </c>
    </row>
    <row r="65" spans="1:4" ht="12.75">
      <c r="A65" s="8" t="s">
        <v>24</v>
      </c>
      <c r="B65" s="20">
        <f>+B63/B62</f>
        <v>-0.0587119891200996</v>
      </c>
      <c r="C65" s="20">
        <f>+C63/C62</f>
        <v>-0.036935622036258255</v>
      </c>
      <c r="D65" s="20">
        <f>+D63/D62</f>
        <v>-0.07226510034212291</v>
      </c>
    </row>
    <row r="66" spans="1:4" ht="12.75">
      <c r="A66" s="8" t="s">
        <v>25</v>
      </c>
      <c r="B66" s="8"/>
      <c r="C66" s="8"/>
      <c r="D66" s="8"/>
    </row>
    <row r="67" spans="1:4" ht="12.75">
      <c r="A67" s="12" t="s">
        <v>26</v>
      </c>
      <c r="B67" s="8"/>
      <c r="C67" s="8"/>
      <c r="D67" s="8"/>
    </row>
    <row r="68" spans="1:4" ht="12.75">
      <c r="A68" s="23" t="s">
        <v>27</v>
      </c>
      <c r="B68" s="8"/>
      <c r="C68" s="8"/>
      <c r="D68" s="8"/>
    </row>
    <row r="69" spans="1:4" ht="12.75">
      <c r="A69" s="8" t="s">
        <v>28</v>
      </c>
      <c r="B69" s="8"/>
      <c r="C69" s="8"/>
      <c r="D69" s="8"/>
    </row>
    <row r="70" spans="1:4" ht="12.75">
      <c r="A70" s="8" t="s">
        <v>29</v>
      </c>
      <c r="B70" s="8"/>
      <c r="C70" s="8"/>
      <c r="D70" s="8"/>
    </row>
    <row r="73" ht="12.75">
      <c r="B73" s="3"/>
    </row>
    <row r="77" ht="12.75">
      <c r="C77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24" sqref="E24"/>
    </sheetView>
  </sheetViews>
  <sheetFormatPr defaultColWidth="9.140625" defaultRowHeight="12.75"/>
  <cols>
    <col min="1" max="1" width="39.8515625" style="0" customWidth="1"/>
    <col min="2" max="5" width="10.57421875" style="0" customWidth="1"/>
  </cols>
  <sheetData>
    <row r="1" ht="12.75">
      <c r="A1" t="s">
        <v>47</v>
      </c>
    </row>
    <row r="3" spans="1:5" ht="51">
      <c r="A3" s="35"/>
      <c r="B3" s="35" t="s">
        <v>51</v>
      </c>
      <c r="C3" s="35" t="s">
        <v>48</v>
      </c>
      <c r="D3" s="35" t="s">
        <v>50</v>
      </c>
      <c r="E3" s="35" t="s">
        <v>57</v>
      </c>
    </row>
    <row r="4" spans="1:5" ht="12.75">
      <c r="A4" s="1" t="s">
        <v>52</v>
      </c>
      <c r="B4" s="36">
        <f>+'local-aid-2010-senate-final'!C13++'local-aid-2010-senate-final'!C14</f>
        <v>5649982</v>
      </c>
      <c r="C4" s="36">
        <v>4744000</v>
      </c>
      <c r="D4" s="36">
        <v>4987416</v>
      </c>
      <c r="E4" s="36">
        <f>+'local-aid-2010-senate-final'!C3</f>
        <v>5571323</v>
      </c>
    </row>
    <row r="5" spans="1:5" ht="12.75">
      <c r="A5" s="1" t="s">
        <v>49</v>
      </c>
      <c r="B5" s="36">
        <f>'local-aid-2010-senate-final'!C15</f>
        <v>1909790</v>
      </c>
      <c r="C5" s="36">
        <v>1623000</v>
      </c>
      <c r="D5" s="36">
        <v>1718811</v>
      </c>
      <c r="E5" s="36">
        <f>+'local-aid-2010-senate-final'!C4</f>
        <v>1771704</v>
      </c>
    </row>
    <row r="6" spans="1:5" ht="12.75">
      <c r="A6" s="1" t="s">
        <v>53</v>
      </c>
      <c r="B6" s="36">
        <f>SUM(B4:B5)</f>
        <v>7559772</v>
      </c>
      <c r="C6" s="36">
        <f>SUM(C4:C5)</f>
        <v>6367000</v>
      </c>
      <c r="D6" s="36">
        <f>SUM(D4:D5)</f>
        <v>6706227</v>
      </c>
      <c r="E6" s="36">
        <f>SUM(E4:E5)</f>
        <v>7343027</v>
      </c>
    </row>
    <row r="7" spans="1:5" ht="12.75">
      <c r="A7" s="1" t="s">
        <v>54</v>
      </c>
      <c r="B7" s="36"/>
      <c r="C7" s="36">
        <f>+C6-$B$6</f>
        <v>-1192772</v>
      </c>
      <c r="D7" s="36">
        <f>+D6-$B$6</f>
        <v>-853545</v>
      </c>
      <c r="E7" s="36">
        <f>+E6-$B$6</f>
        <v>-216745</v>
      </c>
    </row>
    <row r="8" spans="1:5" ht="12.75">
      <c r="A8" s="1" t="s">
        <v>55</v>
      </c>
      <c r="B8" s="36"/>
      <c r="C8" s="36"/>
      <c r="D8" s="36">
        <f>+D6-$C$6</f>
        <v>339227</v>
      </c>
      <c r="E8" s="36">
        <f>+E6-$C$6</f>
        <v>976027</v>
      </c>
    </row>
    <row r="9" spans="1:5" ht="12.75">
      <c r="A9" s="1" t="s">
        <v>56</v>
      </c>
      <c r="B9" s="36"/>
      <c r="C9" s="36"/>
      <c r="D9" s="36"/>
      <c r="E9" s="36">
        <f>+E6-D6</f>
        <v>636800</v>
      </c>
    </row>
    <row r="10" spans="1:5" ht="12.75">
      <c r="A10" s="16" t="s">
        <v>58</v>
      </c>
      <c r="B10" s="38">
        <f>+B6/$B$6</f>
        <v>1</v>
      </c>
      <c r="C10" s="38">
        <f>+C6/$B$6</f>
        <v>0.8422211675166923</v>
      </c>
      <c r="D10" s="38">
        <f>+D6/$B$6</f>
        <v>0.8870938171151194</v>
      </c>
      <c r="E10" s="38">
        <f>+E6/$B$6</f>
        <v>0.9713291617789531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6.28125" style="0" customWidth="1"/>
    <col min="2" max="2" width="20.421875" style="0" customWidth="1"/>
  </cols>
  <sheetData>
    <row r="1" ht="12.75">
      <c r="B1" t="s">
        <v>60</v>
      </c>
    </row>
    <row r="2" spans="1:2" ht="12.75">
      <c r="A2" t="s">
        <v>59</v>
      </c>
      <c r="B2" s="39">
        <v>133119160</v>
      </c>
    </row>
    <row r="3" spans="1:2" ht="12.75">
      <c r="A3" t="s">
        <v>62</v>
      </c>
      <c r="B3" s="39">
        <v>213119160</v>
      </c>
    </row>
    <row r="4" spans="1:2" ht="12.75">
      <c r="A4" t="s">
        <v>61</v>
      </c>
      <c r="B4" s="37">
        <f>+B3/B2-1</f>
        <v>0.6009653306105598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Administrator</cp:lastModifiedBy>
  <dcterms:created xsi:type="dcterms:W3CDTF">2009-01-29T12:12:27Z</dcterms:created>
  <dcterms:modified xsi:type="dcterms:W3CDTF">2011-04-13T17:27:03Z</dcterms:modified>
  <cp:category/>
  <cp:version/>
  <cp:contentType/>
  <cp:contentStatus/>
</cp:coreProperties>
</file>