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tabRatio="699" activeTab="2"/>
  </bookViews>
  <sheets>
    <sheet name="Introduction" sheetId="1" r:id="rId1"/>
    <sheet name="total receipts chart" sheetId="2" r:id="rId2"/>
    <sheet name="Total Receipts By Program" sheetId="3" r:id="rId3"/>
    <sheet name="Total Assessments By Program" sheetId="4" r:id="rId4"/>
  </sheets>
  <definedNames>
    <definedName name="_xlnm.Print_Area" localSheetId="2">'Total Receipts By Program'!$A$5:$AE$43</definedName>
  </definedNames>
  <calcPr fullCalcOnLoad="1"/>
</workbook>
</file>

<file path=xl/sharedStrings.xml><?xml version="1.0" encoding="utf-8"?>
<sst xmlns="http://schemas.openxmlformats.org/spreadsheetml/2006/main" count="161" uniqueCount="120">
  <si>
    <t>FY90</t>
  </si>
  <si>
    <t>FY91</t>
  </si>
  <si>
    <t>FY92</t>
  </si>
  <si>
    <t>FY93</t>
  </si>
  <si>
    <t>FY94</t>
  </si>
  <si>
    <t>Education Aid</t>
  </si>
  <si>
    <t>Retired Teachers' Pensions</t>
  </si>
  <si>
    <t>Tuition of State Wards</t>
  </si>
  <si>
    <t>Racial Equality</t>
  </si>
  <si>
    <t>School Lunch</t>
  </si>
  <si>
    <t>Other Education</t>
  </si>
  <si>
    <t>Subtotal, All Education Aid</t>
  </si>
  <si>
    <t>General Government</t>
  </si>
  <si>
    <t>Lottery</t>
  </si>
  <si>
    <t>Additional Assistance</t>
  </si>
  <si>
    <t>Highway Fund</t>
  </si>
  <si>
    <t>Local Share of Racing Taxes</t>
  </si>
  <si>
    <t>Regional Public Libraries</t>
  </si>
  <si>
    <t>Police Career Incentive</t>
  </si>
  <si>
    <t>Urban Renewal Projects</t>
  </si>
  <si>
    <t>Veterans' Benefits</t>
  </si>
  <si>
    <t>Exemptions: Vets, Blind, and Svng Sp</t>
  </si>
  <si>
    <t>Exemptions: Elderly</t>
  </si>
  <si>
    <t>State Owned Land</t>
  </si>
  <si>
    <t>Public Libraries</t>
  </si>
  <si>
    <t>Other General Government</t>
  </si>
  <si>
    <t>Subtotal, General Government</t>
  </si>
  <si>
    <t>$ Chg</t>
  </si>
  <si>
    <t>%</t>
  </si>
  <si>
    <t>Chg</t>
  </si>
  <si>
    <t>FY95</t>
  </si>
  <si>
    <t>FY96</t>
  </si>
  <si>
    <t>FY97</t>
  </si>
  <si>
    <t>FY98</t>
  </si>
  <si>
    <t>FY99</t>
  </si>
  <si>
    <t>FY00</t>
  </si>
  <si>
    <t>FY01</t>
  </si>
  <si>
    <t>Massachusetts Department of Revenue</t>
  </si>
  <si>
    <t>Division of Local Services</t>
  </si>
  <si>
    <t>FY02</t>
  </si>
  <si>
    <t>Municipal Databank/Local Aid Section</t>
  </si>
  <si>
    <t>Total</t>
  </si>
  <si>
    <t>Cherry Sheet Estimates by Program</t>
  </si>
  <si>
    <t>FY89</t>
  </si>
  <si>
    <t>FY88</t>
  </si>
  <si>
    <t>FY87</t>
  </si>
  <si>
    <t>FY86</t>
  </si>
  <si>
    <t>FY85</t>
  </si>
  <si>
    <t>FY84</t>
  </si>
  <si>
    <t xml:space="preserve">Total School Transportation </t>
  </si>
  <si>
    <t>FY83</t>
  </si>
  <si>
    <t>FY82</t>
  </si>
  <si>
    <t>FY81</t>
  </si>
  <si>
    <t>FY03</t>
  </si>
  <si>
    <t>FY04</t>
  </si>
  <si>
    <t>Cherry Sheet Estimated Assessments by Program</t>
  </si>
  <si>
    <t>Program</t>
  </si>
  <si>
    <t>County Tax</t>
  </si>
  <si>
    <t>Retired Employees Hlth Insurance</t>
  </si>
  <si>
    <t>Retired Teachers Hlth Insurance</t>
  </si>
  <si>
    <t>Mosquito Control</t>
  </si>
  <si>
    <t>Air Pollution</t>
  </si>
  <si>
    <t>Metropolitan Area Planning Council</t>
  </si>
  <si>
    <t>Old Colony Planning Council</t>
  </si>
  <si>
    <t>RMV Non Renewal</t>
  </si>
  <si>
    <t>MBTA</t>
  </si>
  <si>
    <t>Boston Metro Transit District</t>
  </si>
  <si>
    <t>Regional Transit</t>
  </si>
  <si>
    <t>Multi-Year Repayment</t>
  </si>
  <si>
    <t>Special Education</t>
  </si>
  <si>
    <t>Energy Conservation</t>
  </si>
  <si>
    <t>STRAP</t>
  </si>
  <si>
    <t>Total Assessments</t>
  </si>
  <si>
    <t>School Choice Receiving Tuition</t>
  </si>
  <si>
    <t>Charter Tuition Assessment Reimbursement</t>
  </si>
  <si>
    <t>Other Assessments</t>
  </si>
  <si>
    <t>State Assessments &amp; Charges</t>
  </si>
  <si>
    <t>Transportation Assessments</t>
  </si>
  <si>
    <t>Annual Charges Against Receipts</t>
  </si>
  <si>
    <t>School Choice Sending Tuition</t>
  </si>
  <si>
    <t>Charter School Sending Tuition</t>
  </si>
  <si>
    <t>Essex County Technical Institute Sending Tuition</t>
  </si>
  <si>
    <t>Tuition Assessments</t>
  </si>
  <si>
    <t>$ Change</t>
  </si>
  <si>
    <t>% Change</t>
  </si>
  <si>
    <t>FY05</t>
  </si>
  <si>
    <t>Charter School Capital Facility Reimbursement</t>
  </si>
  <si>
    <t>FY06</t>
  </si>
  <si>
    <t>FY07</t>
  </si>
  <si>
    <t>All Municipalities</t>
  </si>
  <si>
    <t>Program Notes</t>
  </si>
  <si>
    <t>Changes to the Cherry Sheet programs are listed below:</t>
  </si>
  <si>
    <t>Beginning in FY2006, the School Construction program was removed from the Cherry Sheet. This is a result of the Massachusetts School Building Authority taking over the operation of the program.  In FY2007, Racial Equality will be removed from the Cherry Sheet because it is a grant program with no impact on the tax rate setting process. The funding for this program is still in the state budget.</t>
  </si>
  <si>
    <t>The following programs have been removed from the Cherry Sheets because they are no longer funded in the Commonwealth's budget appropriation: School Transportation (FY2004), Tuition for State Wards (FY2002) and Aid to Reduce Class Size (FY2004).</t>
  </si>
  <si>
    <t>Helpful Links</t>
  </si>
  <si>
    <t>Cherry Sheet Manual</t>
  </si>
  <si>
    <t>Cherry Sheets</t>
  </si>
  <si>
    <t>The Charter Tuition Assessment Reimbursement and School Choice Receiving Tuition receipt programs were placed on the Cherry Sheets beginning in FY2004. The Charter School Capital Facility Reimbursement program appeared on the Cherry Sheets beginning in FY2005.</t>
  </si>
  <si>
    <t>The Charter School Sending Tuition, School Choice Sending Tuition and Essex County School Sending Tuition assessment programs were placed on the Cherry Sheets beginning in FY2004.</t>
  </si>
  <si>
    <t>Equal Education Opportunity Grants, Regional School District Aid and Per Pupil Aid were consolidated into the Chapter 70 amount for FY89 through FY93.  In FY94 these programs were considered Chapter 70 base aid under the Education Reform Act of 1994.</t>
  </si>
  <si>
    <t>Chapter 70</t>
  </si>
  <si>
    <t>School Construction</t>
  </si>
  <si>
    <t>FY08</t>
  </si>
  <si>
    <t>FY09</t>
  </si>
  <si>
    <t>All Municipalities FY1981 - FY2010</t>
  </si>
  <si>
    <t>FY2010</t>
  </si>
  <si>
    <t>Unrestricted General Government Aid</t>
  </si>
  <si>
    <t>Exemptions: Vets, Blind, Svng Sp &amp; Elderly</t>
  </si>
  <si>
    <t>Beginning in FY2010 Lottery Aid and Additional Assistance was combined into one program titled Unrestricted General Government Aid. Also, the Veterans, Blind Persons, Surviving Spouses and Elderly exemptions were combined into one program.</t>
  </si>
  <si>
    <t>FY09-FY10</t>
  </si>
  <si>
    <t>All Municipalities - FY1981 - FY2010</t>
  </si>
  <si>
    <t>Total Receipts ex school construction</t>
  </si>
  <si>
    <t xml:space="preserve">Total Receipts </t>
  </si>
  <si>
    <t>Lottery (UGGA in 2010)</t>
  </si>
  <si>
    <t>FY10-FY11</t>
  </si>
  <si>
    <t>FY2011</t>
  </si>
  <si>
    <t>Other ex. school building</t>
  </si>
  <si>
    <t>NOTE:  THIS SPREADSHEET WAS BASED ON A DOR SPREADSHEET AVAILABLE AT MASS.GOV/DLS</t>
  </si>
  <si>
    <t xml:space="preserve">IT HAS BEEN MODIFIED TO INCLUDE FY2011 HOUSE 2 DATA AND ADD A CHART </t>
  </si>
  <si>
    <t>Data Array for chart presentation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</si>
</sst>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
    <numFmt numFmtId="166" formatCode="0_)"/>
    <numFmt numFmtId="167" formatCode="0.000_)"/>
    <numFmt numFmtId="168" formatCode="0.00_)"/>
    <numFmt numFmtId="169" formatCode="#.000,,,"/>
    <numFmt numFmtId="170" formatCode="0.0"/>
    <numFmt numFmtId="171" formatCode="#.00,,,"/>
    <numFmt numFmtId="172" formatCode="0_);\(0\)"/>
    <numFmt numFmtId="173" formatCode="0.0%"/>
    <numFmt numFmtId="174" formatCode="_(* #,##0.0_);_(* \(#,##0.0\);_(* &quot;-&quot;??_);_(@_)"/>
    <numFmt numFmtId="175" formatCode="_(* #,##0_);_(* \(#,##0\);_(* &quot;-&quot;??_);_(@_)"/>
    <numFmt numFmtId="176" formatCode="000"/>
  </numFmts>
  <fonts count="11">
    <font>
      <sz val="12"/>
      <name val="Helv"/>
      <family val="0"/>
    </font>
    <font>
      <b/>
      <sz val="14"/>
      <name val="Helvetica"/>
      <family val="0"/>
    </font>
    <font>
      <i/>
      <sz val="14"/>
      <name val="Helvetica"/>
      <family val="0"/>
    </font>
    <font>
      <b/>
      <i/>
      <sz val="14"/>
      <name val="Helvetica"/>
      <family val="0"/>
    </font>
    <font>
      <sz val="14"/>
      <name val="Helvetica"/>
      <family val="0"/>
    </font>
    <font>
      <b/>
      <sz val="10"/>
      <name val="arial"/>
      <family val="2"/>
    </font>
    <font>
      <sz val="10"/>
      <name val="arial"/>
      <family val="2"/>
    </font>
    <font>
      <i/>
      <sz val="10"/>
      <name val="Arial"/>
      <family val="2"/>
    </font>
    <font>
      <sz val="10"/>
      <name val="Arial"/>
      <family val="0"/>
    </font>
    <font>
      <u val="single"/>
      <sz val="10"/>
      <color indexed="12"/>
      <name val="Arial"/>
      <family val="0"/>
    </font>
    <font>
      <b/>
      <sz val="12"/>
      <name val="Arial"/>
      <family val="0"/>
    </font>
  </fonts>
  <fills count="2">
    <fill>
      <patternFill/>
    </fill>
    <fill>
      <patternFill patternType="gray125"/>
    </fill>
  </fills>
  <borders count="1">
    <border>
      <left/>
      <right/>
      <top/>
      <bottom/>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9" fillId="0" borderId="0" applyNumberFormat="0" applyFill="0" applyBorder="0" applyAlignment="0" applyProtection="0"/>
    <xf numFmtId="0" fontId="8" fillId="0" borderId="0">
      <alignment/>
      <protection/>
    </xf>
    <xf numFmtId="9" fontId="4" fillId="0" borderId="0" applyFont="0" applyFill="0" applyBorder="0" applyAlignment="0" applyProtection="0"/>
  </cellStyleXfs>
  <cellXfs count="39">
    <xf numFmtId="164" fontId="0" fillId="0" borderId="0" xfId="0" applyAlignment="1">
      <alignment/>
    </xf>
    <xf numFmtId="164" fontId="5" fillId="0" borderId="0" xfId="0" applyFont="1" applyAlignment="1">
      <alignment/>
    </xf>
    <xf numFmtId="164" fontId="6" fillId="0" borderId="0" xfId="0" applyFont="1" applyAlignment="1">
      <alignment/>
    </xf>
    <xf numFmtId="164" fontId="7" fillId="0" borderId="0" xfId="0" applyFont="1" applyAlignment="1">
      <alignment/>
    </xf>
    <xf numFmtId="3" fontId="5" fillId="0" borderId="0" xfId="0" applyNumberFormat="1" applyFont="1" applyAlignment="1">
      <alignment horizontal="center"/>
    </xf>
    <xf numFmtId="170" fontId="5" fillId="0" borderId="0" xfId="0" applyNumberFormat="1" applyFont="1" applyAlignment="1">
      <alignment horizontal="center"/>
    </xf>
    <xf numFmtId="164" fontId="5" fillId="0" borderId="0" xfId="0" applyFont="1" applyAlignment="1">
      <alignment horizontal="center"/>
    </xf>
    <xf numFmtId="3" fontId="6" fillId="0" borderId="0" xfId="0" applyNumberFormat="1" applyFont="1" applyAlignment="1">
      <alignment/>
    </xf>
    <xf numFmtId="164" fontId="6" fillId="0" borderId="0" xfId="0" applyFont="1" applyAlignment="1" quotePrefix="1">
      <alignment horizontal="left"/>
    </xf>
    <xf numFmtId="164" fontId="6" fillId="0" borderId="0" xfId="0" applyFont="1" applyAlignment="1">
      <alignment horizontal="left"/>
    </xf>
    <xf numFmtId="3" fontId="5" fillId="0" borderId="0" xfId="0" applyNumberFormat="1" applyFont="1" applyAlignment="1">
      <alignment/>
    </xf>
    <xf numFmtId="164" fontId="6" fillId="0" borderId="0" xfId="0" applyFont="1" applyAlignment="1">
      <alignment horizontal="centerContinuous"/>
    </xf>
    <xf numFmtId="49" fontId="5" fillId="0" borderId="0" xfId="0" applyNumberFormat="1" applyFont="1" applyAlignment="1">
      <alignment/>
    </xf>
    <xf numFmtId="49" fontId="5" fillId="0" borderId="0" xfId="0" applyNumberFormat="1" applyFont="1" applyAlignment="1">
      <alignment/>
    </xf>
    <xf numFmtId="3" fontId="6" fillId="0" borderId="0" xfId="0" applyNumberFormat="1" applyFont="1" applyAlignment="1" quotePrefix="1">
      <alignment/>
    </xf>
    <xf numFmtId="3" fontId="6" fillId="0" borderId="0" xfId="0" applyNumberFormat="1" applyFont="1" applyAlignment="1">
      <alignment/>
    </xf>
    <xf numFmtId="3" fontId="5" fillId="0" borderId="0" xfId="0" applyNumberFormat="1" applyFont="1" applyAlignment="1">
      <alignment/>
    </xf>
    <xf numFmtId="3" fontId="6" fillId="0" borderId="0" xfId="0" applyNumberFormat="1" applyFont="1" applyAlignment="1">
      <alignment horizontal="left"/>
    </xf>
    <xf numFmtId="0" fontId="5" fillId="0" borderId="0" xfId="20" applyFont="1">
      <alignment/>
      <protection/>
    </xf>
    <xf numFmtId="0" fontId="8" fillId="0" borderId="0" xfId="20">
      <alignment/>
      <protection/>
    </xf>
    <xf numFmtId="49" fontId="5" fillId="0" borderId="0" xfId="20" applyNumberFormat="1" applyFont="1">
      <alignment/>
      <protection/>
    </xf>
    <xf numFmtId="49" fontId="5" fillId="0" borderId="0" xfId="20" applyNumberFormat="1" applyFont="1" applyAlignment="1">
      <alignment/>
      <protection/>
    </xf>
    <xf numFmtId="0" fontId="5" fillId="0" borderId="0" xfId="20" applyFont="1" applyAlignment="1">
      <alignment horizontal="center"/>
      <protection/>
    </xf>
    <xf numFmtId="3" fontId="8" fillId="0" borderId="0" xfId="20" applyNumberFormat="1">
      <alignment/>
      <protection/>
    </xf>
    <xf numFmtId="0" fontId="8" fillId="0" borderId="0" xfId="20" applyFont="1">
      <alignment/>
      <protection/>
    </xf>
    <xf numFmtId="3" fontId="8" fillId="0" borderId="0" xfId="20" applyNumberFormat="1" applyFont="1">
      <alignment/>
      <protection/>
    </xf>
    <xf numFmtId="0" fontId="6" fillId="0" borderId="0" xfId="20" applyFont="1">
      <alignment/>
      <protection/>
    </xf>
    <xf numFmtId="3" fontId="5" fillId="0" borderId="0" xfId="20" applyNumberFormat="1" applyFont="1">
      <alignment/>
      <protection/>
    </xf>
    <xf numFmtId="0" fontId="5" fillId="0" borderId="0" xfId="15" applyNumberFormat="1" applyFont="1" applyFill="1" applyBorder="1" applyAlignment="1" applyProtection="1">
      <alignment/>
      <protection/>
    </xf>
    <xf numFmtId="0" fontId="6" fillId="0" borderId="0" xfId="19" applyNumberFormat="1" applyFont="1" applyFill="1" applyBorder="1" applyAlignment="1" applyProtection="1">
      <alignment wrapText="1"/>
      <protection/>
    </xf>
    <xf numFmtId="0" fontId="5" fillId="0" borderId="0" xfId="19" applyNumberFormat="1" applyFont="1" applyFill="1" applyBorder="1" applyAlignment="1" applyProtection="1">
      <alignment wrapText="1"/>
      <protection/>
    </xf>
    <xf numFmtId="0" fontId="9" fillId="0" borderId="0" xfId="19" applyNumberFormat="1" applyFill="1" applyBorder="1" applyAlignment="1" applyProtection="1">
      <alignment wrapText="1"/>
      <protection/>
    </xf>
    <xf numFmtId="4" fontId="8" fillId="0" borderId="0" xfId="20" applyNumberFormat="1">
      <alignment/>
      <protection/>
    </xf>
    <xf numFmtId="0" fontId="5" fillId="0" borderId="0" xfId="20" applyFont="1" applyAlignment="1">
      <alignment/>
      <protection/>
    </xf>
    <xf numFmtId="38" fontId="8" fillId="0" borderId="0" xfId="20" applyNumberFormat="1">
      <alignment/>
      <protection/>
    </xf>
    <xf numFmtId="175" fontId="6" fillId="0" borderId="0" xfId="15" applyNumberFormat="1" applyFont="1" applyAlignment="1">
      <alignment/>
    </xf>
    <xf numFmtId="164" fontId="6" fillId="0" borderId="0" xfId="0" applyFont="1" applyAlignment="1">
      <alignment wrapText="1"/>
    </xf>
    <xf numFmtId="175" fontId="5" fillId="0" borderId="0" xfId="15" applyNumberFormat="1" applyFont="1" applyAlignment="1">
      <alignment/>
    </xf>
    <xf numFmtId="10" fontId="6" fillId="0" borderId="0" xfId="21" applyNumberFormat="1" applyFont="1" applyAlignment="1">
      <alignment/>
    </xf>
  </cellXfs>
  <cellStyles count="8">
    <cellStyle name="Normal" xfId="0"/>
    <cellStyle name="Comma" xfId="15"/>
    <cellStyle name="Comma [0]" xfId="16"/>
    <cellStyle name="Currency" xfId="17"/>
    <cellStyle name="Currency [0]" xfId="18"/>
    <cellStyle name="Hyperlink" xfId="19"/>
    <cellStyle name="Normal_CsAssessmentsByProgMU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Total State Aid -- All Municipalities: 1981 - 2011 (House 2)</a:t>
            </a:r>
          </a:p>
        </c:rich>
      </c:tx>
      <c:layout/>
      <c:spPr>
        <a:noFill/>
        <a:ln>
          <a:noFill/>
        </a:ln>
      </c:spPr>
    </c:title>
    <c:plotArea>
      <c:layout/>
      <c:areaChart>
        <c:grouping val="stacked"/>
        <c:varyColors val="0"/>
        <c:ser>
          <c:idx val="0"/>
          <c:order val="0"/>
          <c:tx>
            <c:strRef>
              <c:f>'Total Receipts By Program'!$A$46</c:f>
              <c:strCache>
                <c:ptCount val="1"/>
                <c:pt idx="0">
                  <c:v>Additional Assistance</c:v>
                </c:pt>
              </c:strCache>
            </c:strRef>
          </c:tx>
          <c:extLst>
            <c:ext xmlns:c14="http://schemas.microsoft.com/office/drawing/2007/8/2/chart" uri="{6F2FDCE9-48DA-4B69-8628-5D25D57E5C99}">
              <c14:invertSolidFillFmt>
                <c14:spPr>
                  <a:solidFill>
                    <a:srgbClr val="000000"/>
                  </a:solidFill>
                </c14:spPr>
              </c14:invertSolidFillFmt>
            </c:ext>
          </c:extLst>
          <c:cat>
            <c:strRef>
              <c:f>'Total Receipts By Program'!$A$8:$AF$8</c:f>
              <c:strCache>
                <c:ptCount val="31"/>
                <c:pt idx="1">
                  <c:v>FY81</c:v>
                </c:pt>
                <c:pt idx="2">
                  <c:v>FY82</c:v>
                </c:pt>
                <c:pt idx="3">
                  <c:v>FY83</c:v>
                </c:pt>
                <c:pt idx="4">
                  <c:v>FY84</c:v>
                </c:pt>
                <c:pt idx="5">
                  <c:v>FY85</c:v>
                </c:pt>
                <c:pt idx="6">
                  <c:v>FY86</c:v>
                </c:pt>
                <c:pt idx="7">
                  <c:v>FY87</c:v>
                </c:pt>
                <c:pt idx="8">
                  <c:v>FY88</c:v>
                </c:pt>
                <c:pt idx="9">
                  <c:v>FY89</c:v>
                </c:pt>
                <c:pt idx="10">
                  <c:v>FY90</c:v>
                </c:pt>
                <c:pt idx="11">
                  <c:v>FY91</c:v>
                </c:pt>
                <c:pt idx="12">
                  <c:v>FY92</c:v>
                </c:pt>
                <c:pt idx="13">
                  <c:v>FY93</c:v>
                </c:pt>
                <c:pt idx="14">
                  <c:v>FY94</c:v>
                </c:pt>
                <c:pt idx="15">
                  <c:v>FY95</c:v>
                </c:pt>
                <c:pt idx="16">
                  <c:v>FY96</c:v>
                </c:pt>
                <c:pt idx="17">
                  <c:v>FY97</c:v>
                </c:pt>
                <c:pt idx="18">
                  <c:v>FY98</c:v>
                </c:pt>
                <c:pt idx="19">
                  <c:v>FY99</c:v>
                </c:pt>
                <c:pt idx="20">
                  <c:v>FY00</c:v>
                </c:pt>
                <c:pt idx="21">
                  <c:v>FY01</c:v>
                </c:pt>
                <c:pt idx="22">
                  <c:v>FY02</c:v>
                </c:pt>
                <c:pt idx="23">
                  <c:v>FY03</c:v>
                </c:pt>
                <c:pt idx="24">
                  <c:v>FY04</c:v>
                </c:pt>
                <c:pt idx="25">
                  <c:v>FY05</c:v>
                </c:pt>
                <c:pt idx="26">
                  <c:v>FY06</c:v>
                </c:pt>
                <c:pt idx="27">
                  <c:v>FY07</c:v>
                </c:pt>
                <c:pt idx="28">
                  <c:v>FY08</c:v>
                </c:pt>
                <c:pt idx="29">
                  <c:v>FY09</c:v>
                </c:pt>
                <c:pt idx="30">
                  <c:v>FY2010</c:v>
                </c:pt>
              </c:strCache>
            </c:strRef>
          </c:cat>
          <c:val>
            <c:numRef>
              <c:f>'Total Receipts By Program'!$B$46:$AF$46</c:f>
              <c:numCache>
                <c:ptCount val="31"/>
                <c:pt idx="0">
                  <c:v>143000000</c:v>
                </c:pt>
                <c:pt idx="1">
                  <c:v>348000000</c:v>
                </c:pt>
                <c:pt idx="2">
                  <c:v>483288642</c:v>
                </c:pt>
                <c:pt idx="3">
                  <c:v>485817308</c:v>
                </c:pt>
                <c:pt idx="4">
                  <c:v>509175348</c:v>
                </c:pt>
                <c:pt idx="5">
                  <c:v>561563489</c:v>
                </c:pt>
                <c:pt idx="6">
                  <c:v>714493953</c:v>
                </c:pt>
                <c:pt idx="7">
                  <c:v>814685415</c:v>
                </c:pt>
                <c:pt idx="8">
                  <c:v>764994605</c:v>
                </c:pt>
                <c:pt idx="9">
                  <c:v>764994605</c:v>
                </c:pt>
                <c:pt idx="10">
                  <c:v>734594922</c:v>
                </c:pt>
                <c:pt idx="11">
                  <c:v>476315282</c:v>
                </c:pt>
                <c:pt idx="12">
                  <c:v>476315282</c:v>
                </c:pt>
                <c:pt idx="13">
                  <c:v>476315282</c:v>
                </c:pt>
                <c:pt idx="14">
                  <c:v>476315282</c:v>
                </c:pt>
                <c:pt idx="15">
                  <c:v>476315282</c:v>
                </c:pt>
                <c:pt idx="16">
                  <c:v>476315282</c:v>
                </c:pt>
                <c:pt idx="17">
                  <c:v>476315282</c:v>
                </c:pt>
                <c:pt idx="18">
                  <c:v>476315282</c:v>
                </c:pt>
                <c:pt idx="19">
                  <c:v>476315282</c:v>
                </c:pt>
                <c:pt idx="20">
                  <c:v>476315282</c:v>
                </c:pt>
                <c:pt idx="21">
                  <c:v>476315282</c:v>
                </c:pt>
                <c:pt idx="22">
                  <c:v>445315278</c:v>
                </c:pt>
                <c:pt idx="23">
                  <c:v>378517988</c:v>
                </c:pt>
                <c:pt idx="24">
                  <c:v>378517988</c:v>
                </c:pt>
                <c:pt idx="25">
                  <c:v>378517988</c:v>
                </c:pt>
                <c:pt idx="26">
                  <c:v>378517988</c:v>
                </c:pt>
                <c:pt idx="27">
                  <c:v>378517988</c:v>
                </c:pt>
                <c:pt idx="28">
                  <c:v>378517988</c:v>
                </c:pt>
                <c:pt idx="29">
                  <c:v>0</c:v>
                </c:pt>
                <c:pt idx="30">
                  <c:v>0</c:v>
                </c:pt>
              </c:numCache>
            </c:numRef>
          </c:val>
        </c:ser>
        <c:ser>
          <c:idx val="1"/>
          <c:order val="1"/>
          <c:tx>
            <c:strRef>
              <c:f>'Total Receipts By Program'!$A$47</c:f>
              <c:strCache>
                <c:ptCount val="1"/>
                <c:pt idx="0">
                  <c:v>Lottery (UGGA in 2010)</c:v>
                </c:pt>
              </c:strCache>
            </c:strRef>
          </c:tx>
          <c:extLst>
            <c:ext xmlns:c14="http://schemas.microsoft.com/office/drawing/2007/8/2/chart" uri="{6F2FDCE9-48DA-4B69-8628-5D25D57E5C99}">
              <c14:invertSolidFillFmt>
                <c14:spPr>
                  <a:solidFill>
                    <a:srgbClr val="000000"/>
                  </a:solidFill>
                </c14:spPr>
              </c14:invertSolidFillFmt>
            </c:ext>
          </c:extLst>
          <c:cat>
            <c:strRef>
              <c:f>'Total Receipts By Program'!$A$8:$AF$8</c:f>
              <c:strCache>
                <c:ptCount val="31"/>
                <c:pt idx="1">
                  <c:v>FY81</c:v>
                </c:pt>
                <c:pt idx="2">
                  <c:v>FY82</c:v>
                </c:pt>
                <c:pt idx="3">
                  <c:v>FY83</c:v>
                </c:pt>
                <c:pt idx="4">
                  <c:v>FY84</c:v>
                </c:pt>
                <c:pt idx="5">
                  <c:v>FY85</c:v>
                </c:pt>
                <c:pt idx="6">
                  <c:v>FY86</c:v>
                </c:pt>
                <c:pt idx="7">
                  <c:v>FY87</c:v>
                </c:pt>
                <c:pt idx="8">
                  <c:v>FY88</c:v>
                </c:pt>
                <c:pt idx="9">
                  <c:v>FY89</c:v>
                </c:pt>
                <c:pt idx="10">
                  <c:v>FY90</c:v>
                </c:pt>
                <c:pt idx="11">
                  <c:v>FY91</c:v>
                </c:pt>
                <c:pt idx="12">
                  <c:v>FY92</c:v>
                </c:pt>
                <c:pt idx="13">
                  <c:v>FY93</c:v>
                </c:pt>
                <c:pt idx="14">
                  <c:v>FY94</c:v>
                </c:pt>
                <c:pt idx="15">
                  <c:v>FY95</c:v>
                </c:pt>
                <c:pt idx="16">
                  <c:v>FY96</c:v>
                </c:pt>
                <c:pt idx="17">
                  <c:v>FY97</c:v>
                </c:pt>
                <c:pt idx="18">
                  <c:v>FY98</c:v>
                </c:pt>
                <c:pt idx="19">
                  <c:v>FY99</c:v>
                </c:pt>
                <c:pt idx="20">
                  <c:v>FY00</c:v>
                </c:pt>
                <c:pt idx="21">
                  <c:v>FY01</c:v>
                </c:pt>
                <c:pt idx="22">
                  <c:v>FY02</c:v>
                </c:pt>
                <c:pt idx="23">
                  <c:v>FY03</c:v>
                </c:pt>
                <c:pt idx="24">
                  <c:v>FY04</c:v>
                </c:pt>
                <c:pt idx="25">
                  <c:v>FY05</c:v>
                </c:pt>
                <c:pt idx="26">
                  <c:v>FY06</c:v>
                </c:pt>
                <c:pt idx="27">
                  <c:v>FY07</c:v>
                </c:pt>
                <c:pt idx="28">
                  <c:v>FY08</c:v>
                </c:pt>
                <c:pt idx="29">
                  <c:v>FY09</c:v>
                </c:pt>
                <c:pt idx="30">
                  <c:v>FY2010</c:v>
                </c:pt>
              </c:strCache>
            </c:strRef>
          </c:cat>
          <c:val>
            <c:numRef>
              <c:f>'Total Receipts By Program'!$B$47:$AF$47</c:f>
              <c:numCache>
                <c:ptCount val="31"/>
                <c:pt idx="0">
                  <c:v>60900000</c:v>
                </c:pt>
                <c:pt idx="1">
                  <c:v>78045000</c:v>
                </c:pt>
                <c:pt idx="2">
                  <c:v>93000000</c:v>
                </c:pt>
                <c:pt idx="3">
                  <c:v>96772200</c:v>
                </c:pt>
                <c:pt idx="4">
                  <c:v>122650000</c:v>
                </c:pt>
                <c:pt idx="5">
                  <c:v>175000000</c:v>
                </c:pt>
                <c:pt idx="6">
                  <c:v>170000000</c:v>
                </c:pt>
                <c:pt idx="7">
                  <c:v>215000000</c:v>
                </c:pt>
                <c:pt idx="8">
                  <c:v>306000000</c:v>
                </c:pt>
                <c:pt idx="9">
                  <c:v>306000000</c:v>
                </c:pt>
                <c:pt idx="10">
                  <c:v>306000000</c:v>
                </c:pt>
                <c:pt idx="11">
                  <c:v>306000000</c:v>
                </c:pt>
                <c:pt idx="12">
                  <c:v>329000000</c:v>
                </c:pt>
                <c:pt idx="13">
                  <c:v>329000000</c:v>
                </c:pt>
                <c:pt idx="14">
                  <c:v>391600000</c:v>
                </c:pt>
                <c:pt idx="15">
                  <c:v>442600000</c:v>
                </c:pt>
                <c:pt idx="16">
                  <c:v>484180000</c:v>
                </c:pt>
                <c:pt idx="17">
                  <c:v>539665201</c:v>
                </c:pt>
                <c:pt idx="18">
                  <c:v>597453642</c:v>
                </c:pt>
                <c:pt idx="19">
                  <c:v>670000000</c:v>
                </c:pt>
                <c:pt idx="20">
                  <c:v>730000000</c:v>
                </c:pt>
                <c:pt idx="21">
                  <c:v>778091951</c:v>
                </c:pt>
                <c:pt idx="22">
                  <c:v>778091951</c:v>
                </c:pt>
                <c:pt idx="23">
                  <c:v>661378162</c:v>
                </c:pt>
                <c:pt idx="24">
                  <c:v>661378162</c:v>
                </c:pt>
                <c:pt idx="25">
                  <c:v>761378162</c:v>
                </c:pt>
                <c:pt idx="26">
                  <c:v>920028283</c:v>
                </c:pt>
                <c:pt idx="27">
                  <c:v>935028283</c:v>
                </c:pt>
                <c:pt idx="28">
                  <c:v>935028283</c:v>
                </c:pt>
                <c:pt idx="29">
                  <c:v>936437803</c:v>
                </c:pt>
                <c:pt idx="30">
                  <c:v>936437803</c:v>
                </c:pt>
              </c:numCache>
            </c:numRef>
          </c:val>
        </c:ser>
        <c:ser>
          <c:idx val="2"/>
          <c:order val="2"/>
          <c:tx>
            <c:strRef>
              <c:f>'Total Receipts By Program'!$A$48</c:f>
              <c:strCache>
                <c:ptCount val="1"/>
                <c:pt idx="0">
                  <c:v>Chapter 70</c:v>
                </c:pt>
              </c:strCache>
            </c:strRef>
          </c:tx>
          <c:extLst>
            <c:ext xmlns:c14="http://schemas.microsoft.com/office/drawing/2007/8/2/chart" uri="{6F2FDCE9-48DA-4B69-8628-5D25D57E5C99}">
              <c14:invertSolidFillFmt>
                <c14:spPr>
                  <a:solidFill>
                    <a:srgbClr val="000000"/>
                  </a:solidFill>
                </c14:spPr>
              </c14:invertSolidFillFmt>
            </c:ext>
          </c:extLst>
          <c:cat>
            <c:strRef>
              <c:f>'Total Receipts By Program'!$A$8:$AF$8</c:f>
              <c:strCache>
                <c:ptCount val="31"/>
                <c:pt idx="1">
                  <c:v>FY81</c:v>
                </c:pt>
                <c:pt idx="2">
                  <c:v>FY82</c:v>
                </c:pt>
                <c:pt idx="3">
                  <c:v>FY83</c:v>
                </c:pt>
                <c:pt idx="4">
                  <c:v>FY84</c:v>
                </c:pt>
                <c:pt idx="5">
                  <c:v>FY85</c:v>
                </c:pt>
                <c:pt idx="6">
                  <c:v>FY86</c:v>
                </c:pt>
                <c:pt idx="7">
                  <c:v>FY87</c:v>
                </c:pt>
                <c:pt idx="8">
                  <c:v>FY88</c:v>
                </c:pt>
                <c:pt idx="9">
                  <c:v>FY89</c:v>
                </c:pt>
                <c:pt idx="10">
                  <c:v>FY90</c:v>
                </c:pt>
                <c:pt idx="11">
                  <c:v>FY91</c:v>
                </c:pt>
                <c:pt idx="12">
                  <c:v>FY92</c:v>
                </c:pt>
                <c:pt idx="13">
                  <c:v>FY93</c:v>
                </c:pt>
                <c:pt idx="14">
                  <c:v>FY94</c:v>
                </c:pt>
                <c:pt idx="15">
                  <c:v>FY95</c:v>
                </c:pt>
                <c:pt idx="16">
                  <c:v>FY96</c:v>
                </c:pt>
                <c:pt idx="17">
                  <c:v>FY97</c:v>
                </c:pt>
                <c:pt idx="18">
                  <c:v>FY98</c:v>
                </c:pt>
                <c:pt idx="19">
                  <c:v>FY99</c:v>
                </c:pt>
                <c:pt idx="20">
                  <c:v>FY00</c:v>
                </c:pt>
                <c:pt idx="21">
                  <c:v>FY01</c:v>
                </c:pt>
                <c:pt idx="22">
                  <c:v>FY02</c:v>
                </c:pt>
                <c:pt idx="23">
                  <c:v>FY03</c:v>
                </c:pt>
                <c:pt idx="24">
                  <c:v>FY04</c:v>
                </c:pt>
                <c:pt idx="25">
                  <c:v>FY05</c:v>
                </c:pt>
                <c:pt idx="26">
                  <c:v>FY06</c:v>
                </c:pt>
                <c:pt idx="27">
                  <c:v>FY07</c:v>
                </c:pt>
                <c:pt idx="28">
                  <c:v>FY08</c:v>
                </c:pt>
                <c:pt idx="29">
                  <c:v>FY09</c:v>
                </c:pt>
                <c:pt idx="30">
                  <c:v>FY2010</c:v>
                </c:pt>
              </c:strCache>
            </c:strRef>
          </c:cat>
          <c:val>
            <c:numRef>
              <c:f>'Total Receipts By Program'!$B$48:$AF$48</c:f>
              <c:numCache>
                <c:ptCount val="31"/>
                <c:pt idx="0">
                  <c:v>644264017</c:v>
                </c:pt>
                <c:pt idx="1">
                  <c:v>640107719</c:v>
                </c:pt>
                <c:pt idx="2">
                  <c:v>641317731</c:v>
                </c:pt>
                <c:pt idx="3">
                  <c:v>762769589</c:v>
                </c:pt>
                <c:pt idx="4">
                  <c:v>876911538</c:v>
                </c:pt>
                <c:pt idx="5">
                  <c:v>928020900</c:v>
                </c:pt>
                <c:pt idx="6">
                  <c:v>1049605938</c:v>
                </c:pt>
                <c:pt idx="7">
                  <c:v>1143908099</c:v>
                </c:pt>
                <c:pt idx="8">
                  <c:v>1207854204</c:v>
                </c:pt>
                <c:pt idx="9">
                  <c:v>993695658</c:v>
                </c:pt>
                <c:pt idx="10">
                  <c:v>953855273</c:v>
                </c:pt>
                <c:pt idx="11">
                  <c:v>883443325</c:v>
                </c:pt>
                <c:pt idx="12">
                  <c:v>1045050966</c:v>
                </c:pt>
                <c:pt idx="13">
                  <c:v>1159853956</c:v>
                </c:pt>
                <c:pt idx="14">
                  <c:v>1300407406</c:v>
                </c:pt>
                <c:pt idx="15">
                  <c:v>1486542892</c:v>
                </c:pt>
                <c:pt idx="16">
                  <c:v>1693128556</c:v>
                </c:pt>
                <c:pt idx="17">
                  <c:v>1895409870</c:v>
                </c:pt>
                <c:pt idx="18">
                  <c:v>2136158740</c:v>
                </c:pt>
                <c:pt idx="19">
                  <c:v>2332922208</c:v>
                </c:pt>
                <c:pt idx="20">
                  <c:v>2491644317</c:v>
                </c:pt>
                <c:pt idx="21">
                  <c:v>2688334889</c:v>
                </c:pt>
                <c:pt idx="22">
                  <c:v>2734518245</c:v>
                </c:pt>
                <c:pt idx="23">
                  <c:v>2617781668</c:v>
                </c:pt>
                <c:pt idx="24">
                  <c:v>2674589844</c:v>
                </c:pt>
                <c:pt idx="25">
                  <c:v>2760751636</c:v>
                </c:pt>
                <c:pt idx="26">
                  <c:v>2930411464</c:v>
                </c:pt>
                <c:pt idx="27">
                  <c:v>3118235701</c:v>
                </c:pt>
                <c:pt idx="28">
                  <c:v>3309445071</c:v>
                </c:pt>
                <c:pt idx="29">
                  <c:v>3243256175</c:v>
                </c:pt>
                <c:pt idx="30">
                  <c:v>3408799255.9203005</c:v>
                </c:pt>
              </c:numCache>
            </c:numRef>
          </c:val>
        </c:ser>
        <c:ser>
          <c:idx val="3"/>
          <c:order val="3"/>
          <c:tx>
            <c:strRef>
              <c:f>'Total Receipts By Program'!$A$49</c:f>
              <c:strCache>
                <c:ptCount val="1"/>
                <c:pt idx="0">
                  <c:v>Other ex. school building</c:v>
                </c:pt>
              </c:strCache>
            </c:strRef>
          </c:tx>
          <c:extLst>
            <c:ext xmlns:c14="http://schemas.microsoft.com/office/drawing/2007/8/2/chart" uri="{6F2FDCE9-48DA-4B69-8628-5D25D57E5C99}">
              <c14:invertSolidFillFmt>
                <c14:spPr>
                  <a:solidFill>
                    <a:srgbClr val="000000"/>
                  </a:solidFill>
                </c14:spPr>
              </c14:invertSolidFillFmt>
            </c:ext>
          </c:extLst>
          <c:cat>
            <c:strRef>
              <c:f>'Total Receipts By Program'!$A$8:$AF$8</c:f>
              <c:strCache>
                <c:ptCount val="31"/>
                <c:pt idx="1">
                  <c:v>FY81</c:v>
                </c:pt>
                <c:pt idx="2">
                  <c:v>FY82</c:v>
                </c:pt>
                <c:pt idx="3">
                  <c:v>FY83</c:v>
                </c:pt>
                <c:pt idx="4">
                  <c:v>FY84</c:v>
                </c:pt>
                <c:pt idx="5">
                  <c:v>FY85</c:v>
                </c:pt>
                <c:pt idx="6">
                  <c:v>FY86</c:v>
                </c:pt>
                <c:pt idx="7">
                  <c:v>FY87</c:v>
                </c:pt>
                <c:pt idx="8">
                  <c:v>FY88</c:v>
                </c:pt>
                <c:pt idx="9">
                  <c:v>FY89</c:v>
                </c:pt>
                <c:pt idx="10">
                  <c:v>FY90</c:v>
                </c:pt>
                <c:pt idx="11">
                  <c:v>FY91</c:v>
                </c:pt>
                <c:pt idx="12">
                  <c:v>FY92</c:v>
                </c:pt>
                <c:pt idx="13">
                  <c:v>FY93</c:v>
                </c:pt>
                <c:pt idx="14">
                  <c:v>FY94</c:v>
                </c:pt>
                <c:pt idx="15">
                  <c:v>FY95</c:v>
                </c:pt>
                <c:pt idx="16">
                  <c:v>FY96</c:v>
                </c:pt>
                <c:pt idx="17">
                  <c:v>FY97</c:v>
                </c:pt>
                <c:pt idx="18">
                  <c:v>FY98</c:v>
                </c:pt>
                <c:pt idx="19">
                  <c:v>FY99</c:v>
                </c:pt>
                <c:pt idx="20">
                  <c:v>FY00</c:v>
                </c:pt>
                <c:pt idx="21">
                  <c:v>FY01</c:v>
                </c:pt>
                <c:pt idx="22">
                  <c:v>FY02</c:v>
                </c:pt>
                <c:pt idx="23">
                  <c:v>FY03</c:v>
                </c:pt>
                <c:pt idx="24">
                  <c:v>FY04</c:v>
                </c:pt>
                <c:pt idx="25">
                  <c:v>FY05</c:v>
                </c:pt>
                <c:pt idx="26">
                  <c:v>FY06</c:v>
                </c:pt>
                <c:pt idx="27">
                  <c:v>FY07</c:v>
                </c:pt>
                <c:pt idx="28">
                  <c:v>FY08</c:v>
                </c:pt>
                <c:pt idx="29">
                  <c:v>FY09</c:v>
                </c:pt>
                <c:pt idx="30">
                  <c:v>FY2010</c:v>
                </c:pt>
              </c:strCache>
            </c:strRef>
          </c:cat>
          <c:val>
            <c:numRef>
              <c:f>'Total Receipts By Program'!$B$49:$AF$49</c:f>
              <c:numCache>
                <c:ptCount val="31"/>
                <c:pt idx="0">
                  <c:v>199272466</c:v>
                </c:pt>
                <c:pt idx="1">
                  <c:v>228431312</c:v>
                </c:pt>
                <c:pt idx="2">
                  <c:v>243239402</c:v>
                </c:pt>
                <c:pt idx="3">
                  <c:v>242767597</c:v>
                </c:pt>
                <c:pt idx="4">
                  <c:v>270033313</c:v>
                </c:pt>
                <c:pt idx="5">
                  <c:v>277681494</c:v>
                </c:pt>
                <c:pt idx="6">
                  <c:v>343858962</c:v>
                </c:pt>
                <c:pt idx="7">
                  <c:v>301304261</c:v>
                </c:pt>
                <c:pt idx="8">
                  <c:v>307815677</c:v>
                </c:pt>
                <c:pt idx="9">
                  <c:v>284141126</c:v>
                </c:pt>
                <c:pt idx="10">
                  <c:v>235412328</c:v>
                </c:pt>
                <c:pt idx="11">
                  <c:v>267362097</c:v>
                </c:pt>
                <c:pt idx="12">
                  <c:v>219045412</c:v>
                </c:pt>
                <c:pt idx="13">
                  <c:v>246377717</c:v>
                </c:pt>
                <c:pt idx="14">
                  <c:v>235459432</c:v>
                </c:pt>
                <c:pt idx="15">
                  <c:v>236420369</c:v>
                </c:pt>
                <c:pt idx="16">
                  <c:v>240805594</c:v>
                </c:pt>
                <c:pt idx="17">
                  <c:v>255383290</c:v>
                </c:pt>
                <c:pt idx="18">
                  <c:v>258335251</c:v>
                </c:pt>
                <c:pt idx="19">
                  <c:v>267950518</c:v>
                </c:pt>
                <c:pt idx="20">
                  <c:v>283543816</c:v>
                </c:pt>
                <c:pt idx="21">
                  <c:v>251161924</c:v>
                </c:pt>
                <c:pt idx="22">
                  <c:v>232342620</c:v>
                </c:pt>
                <c:pt idx="23">
                  <c:v>211752038</c:v>
                </c:pt>
                <c:pt idx="24">
                  <c:v>268489515</c:v>
                </c:pt>
                <c:pt idx="25">
                  <c:v>305596367</c:v>
                </c:pt>
                <c:pt idx="26">
                  <c:v>325916126</c:v>
                </c:pt>
                <c:pt idx="27">
                  <c:v>350572254</c:v>
                </c:pt>
                <c:pt idx="28">
                  <c:v>379902524</c:v>
                </c:pt>
                <c:pt idx="29">
                  <c:v>339701197</c:v>
                </c:pt>
                <c:pt idx="30">
                  <c:v>343255969.99999905</c:v>
                </c:pt>
              </c:numCache>
            </c:numRef>
          </c:val>
        </c:ser>
        <c:axId val="20367940"/>
        <c:axId val="49093733"/>
      </c:areaChart>
      <c:catAx>
        <c:axId val="20367940"/>
        <c:scaling>
          <c:orientation val="minMax"/>
        </c:scaling>
        <c:axPos val="b"/>
        <c:delete val="0"/>
        <c:numFmt formatCode="General" sourceLinked="1"/>
        <c:majorTickMark val="out"/>
        <c:minorTickMark val="none"/>
        <c:tickLblPos val="nextTo"/>
        <c:crossAx val="49093733"/>
        <c:crosses val="autoZero"/>
        <c:auto val="1"/>
        <c:lblOffset val="100"/>
        <c:noMultiLvlLbl val="0"/>
      </c:catAx>
      <c:valAx>
        <c:axId val="49093733"/>
        <c:scaling>
          <c:orientation val="minMax"/>
        </c:scaling>
        <c:axPos val="l"/>
        <c:delete val="0"/>
        <c:numFmt formatCode="General" sourceLinked="1"/>
        <c:majorTickMark val="out"/>
        <c:minorTickMark val="none"/>
        <c:tickLblPos val="nextTo"/>
        <c:crossAx val="20367940"/>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62"/>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ss.gov/?pageID=dorsubtopic&amp;L=4&amp;L0=Home&amp;L1=Local+Officials&amp;L2=Municipal+Data+and+Financial+Management&amp;L3=Cherry+Sheets&amp;sid=Ador" TargetMode="External" /><Relationship Id="rId2" Type="http://schemas.openxmlformats.org/officeDocument/2006/relationships/hyperlink" Target="http://www.mass.gov/Ador/docs/dls/cherry/csmanual.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9"/>
  <sheetViews>
    <sheetView workbookViewId="0" topLeftCell="A1">
      <selection activeCell="A3" sqref="A3"/>
    </sheetView>
  </sheetViews>
  <sheetFormatPr defaultColWidth="8.88671875" defaultRowHeight="15.75"/>
  <cols>
    <col min="1" max="1" width="66.77734375" style="2" customWidth="1"/>
    <col min="2" max="16384" width="8.88671875" style="2" customWidth="1"/>
  </cols>
  <sheetData>
    <row r="1" ht="12.75">
      <c r="A1" s="1" t="s">
        <v>117</v>
      </c>
    </row>
    <row r="2" ht="12.75">
      <c r="A2" s="1" t="s">
        <v>118</v>
      </c>
    </row>
    <row r="4" ht="12.75">
      <c r="A4" s="1" t="s">
        <v>37</v>
      </c>
    </row>
    <row r="5" ht="12.75">
      <c r="A5" s="1" t="s">
        <v>38</v>
      </c>
    </row>
    <row r="6" ht="12.75">
      <c r="A6" s="12" t="s">
        <v>40</v>
      </c>
    </row>
    <row r="7" ht="12.75">
      <c r="A7" s="12"/>
    </row>
    <row r="8" ht="12.75">
      <c r="A8" s="13" t="s">
        <v>42</v>
      </c>
    </row>
    <row r="9" ht="12.75">
      <c r="A9" s="12" t="s">
        <v>89</v>
      </c>
    </row>
    <row r="11" ht="12.75">
      <c r="A11" s="28" t="s">
        <v>90</v>
      </c>
    </row>
    <row r="12" ht="12.75">
      <c r="A12" s="28"/>
    </row>
    <row r="13" ht="12.75">
      <c r="A13" s="30" t="s">
        <v>91</v>
      </c>
    </row>
    <row r="15" ht="38.25">
      <c r="A15" s="29" t="s">
        <v>108</v>
      </c>
    </row>
    <row r="17" ht="38.25">
      <c r="A17" s="29" t="s">
        <v>99</v>
      </c>
    </row>
    <row r="19" ht="38.25">
      <c r="A19" s="29" t="s">
        <v>97</v>
      </c>
    </row>
    <row r="20" ht="12.75">
      <c r="A20" s="29"/>
    </row>
    <row r="21" ht="25.5">
      <c r="A21" s="29" t="s">
        <v>98</v>
      </c>
    </row>
    <row r="22" ht="12.75">
      <c r="A22" s="29"/>
    </row>
    <row r="23" ht="51">
      <c r="A23" s="29" t="s">
        <v>92</v>
      </c>
    </row>
    <row r="24" ht="12.75">
      <c r="A24" s="29"/>
    </row>
    <row r="25" ht="38.25">
      <c r="A25" s="29" t="s">
        <v>93</v>
      </c>
    </row>
    <row r="26" ht="12.75">
      <c r="A26" s="29"/>
    </row>
    <row r="27" ht="12.75">
      <c r="A27" s="30" t="s">
        <v>94</v>
      </c>
    </row>
    <row r="28" ht="12.75">
      <c r="A28" s="31" t="s">
        <v>95</v>
      </c>
    </row>
    <row r="29" ht="12.75">
      <c r="A29" s="31" t="s">
        <v>96</v>
      </c>
    </row>
  </sheetData>
  <hyperlinks>
    <hyperlink ref="A29" r:id="rId1" display="Cherry Sheets"/>
    <hyperlink ref="A28" r:id="rId2" display="Cherry Sheet Manual"/>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AH70"/>
  <sheetViews>
    <sheetView tabSelected="1" workbookViewId="0" topLeftCell="A1">
      <pane xSplit="1" ySplit="8" topLeftCell="Q19" activePane="bottomRight" state="frozen"/>
      <selection pane="topLeft" activeCell="A1" sqref="A1"/>
      <selection pane="topRight" activeCell="B1" sqref="B1"/>
      <selection pane="bottomLeft" activeCell="A9" sqref="A9"/>
      <selection pane="bottomRight" activeCell="A55" sqref="A55:T56"/>
    </sheetView>
  </sheetViews>
  <sheetFormatPr defaultColWidth="8.88671875" defaultRowHeight="15.75"/>
  <cols>
    <col min="1" max="1" width="31.21484375" style="2" customWidth="1"/>
    <col min="2" max="31" width="10.88671875" style="2" customWidth="1"/>
    <col min="32" max="32" width="12.88671875" style="2" bestFit="1" customWidth="1"/>
    <col min="33" max="33" width="11.5546875" style="2" bestFit="1" customWidth="1"/>
    <col min="34" max="16384" width="8.88671875" style="2" customWidth="1"/>
  </cols>
  <sheetData>
    <row r="1" spans="1:10" ht="12.75">
      <c r="A1" s="1" t="s">
        <v>37</v>
      </c>
      <c r="B1" s="1"/>
      <c r="C1" s="1"/>
      <c r="D1" s="1"/>
      <c r="E1" s="1"/>
      <c r="F1" s="1"/>
      <c r="G1" s="1"/>
      <c r="H1" s="1"/>
      <c r="I1" s="1"/>
      <c r="J1" s="1"/>
    </row>
    <row r="2" spans="1:10" ht="12.75">
      <c r="A2" s="1" t="s">
        <v>38</v>
      </c>
      <c r="B2" s="1"/>
      <c r="C2" s="1"/>
      <c r="D2" s="1"/>
      <c r="E2" s="1"/>
      <c r="F2" s="1"/>
      <c r="G2" s="1"/>
      <c r="H2" s="1"/>
      <c r="I2" s="1"/>
      <c r="J2" s="1"/>
    </row>
    <row r="3" spans="1:10" ht="12.75">
      <c r="A3" s="12" t="s">
        <v>40</v>
      </c>
      <c r="B3" s="12"/>
      <c r="C3" s="12"/>
      <c r="D3" s="12"/>
      <c r="E3" s="12"/>
      <c r="F3" s="12"/>
      <c r="G3" s="12"/>
      <c r="H3" s="12"/>
      <c r="I3" s="12"/>
      <c r="J3" s="12"/>
    </row>
    <row r="4" spans="1:10" ht="12.75">
      <c r="A4" s="12"/>
      <c r="B4" s="12"/>
      <c r="C4" s="12"/>
      <c r="D4" s="12"/>
      <c r="E4" s="12"/>
      <c r="F4" s="12"/>
      <c r="G4" s="12"/>
      <c r="H4" s="12"/>
      <c r="I4" s="12"/>
      <c r="J4" s="12"/>
    </row>
    <row r="5" spans="1:31" ht="12.75">
      <c r="A5" s="13" t="s">
        <v>42</v>
      </c>
      <c r="B5" s="13"/>
      <c r="C5" s="13"/>
      <c r="D5" s="13"/>
      <c r="E5" s="13"/>
      <c r="F5" s="13"/>
      <c r="G5" s="13"/>
      <c r="H5" s="13"/>
      <c r="I5" s="13"/>
      <c r="J5" s="13"/>
      <c r="K5" s="11"/>
      <c r="L5" s="11"/>
      <c r="M5" s="11"/>
      <c r="N5" s="11"/>
      <c r="O5" s="11"/>
      <c r="P5" s="11"/>
      <c r="Q5" s="11"/>
      <c r="R5" s="11"/>
      <c r="S5" s="11"/>
      <c r="T5" s="11"/>
      <c r="U5" s="11"/>
      <c r="V5" s="11"/>
      <c r="W5" s="11"/>
      <c r="X5" s="11"/>
      <c r="Y5" s="11"/>
      <c r="Z5" s="11"/>
      <c r="AA5" s="11"/>
      <c r="AB5" s="11"/>
      <c r="AC5" s="11"/>
      <c r="AD5" s="11"/>
      <c r="AE5" s="11"/>
    </row>
    <row r="6" spans="1:31" ht="12.75">
      <c r="A6" s="12" t="s">
        <v>104</v>
      </c>
      <c r="B6" s="12"/>
      <c r="C6" s="12"/>
      <c r="D6" s="12"/>
      <c r="E6" s="12"/>
      <c r="F6" s="12"/>
      <c r="G6" s="12"/>
      <c r="H6" s="12"/>
      <c r="I6" s="12"/>
      <c r="J6" s="12"/>
      <c r="K6" s="11"/>
      <c r="L6" s="11"/>
      <c r="M6" s="11"/>
      <c r="N6" s="11"/>
      <c r="O6" s="11"/>
      <c r="P6" s="11"/>
      <c r="Q6" s="11"/>
      <c r="R6" s="11"/>
      <c r="S6" s="11"/>
      <c r="T6" s="11"/>
      <c r="U6" s="11"/>
      <c r="V6" s="11"/>
      <c r="W6" s="11"/>
      <c r="X6" s="11"/>
      <c r="Y6" s="11"/>
      <c r="Z6" s="11"/>
      <c r="AA6" s="11"/>
      <c r="AB6" s="11"/>
      <c r="AC6" s="11"/>
      <c r="AD6" s="11"/>
      <c r="AE6" s="11"/>
    </row>
    <row r="7" spans="13:34" ht="12.75">
      <c r="M7" s="3"/>
      <c r="N7" s="3"/>
      <c r="O7" s="3"/>
      <c r="P7" s="3"/>
      <c r="Q7" s="3"/>
      <c r="R7" s="3"/>
      <c r="S7" s="3"/>
      <c r="T7" s="3"/>
      <c r="U7" s="3"/>
      <c r="V7" s="3"/>
      <c r="W7" s="3"/>
      <c r="X7" s="3"/>
      <c r="Y7" s="3"/>
      <c r="Z7" s="3"/>
      <c r="AA7" s="3"/>
      <c r="AB7" s="3"/>
      <c r="AC7" s="3"/>
      <c r="AD7" s="3"/>
      <c r="AE7" s="3"/>
      <c r="AG7" s="4" t="s">
        <v>27</v>
      </c>
      <c r="AH7" s="5" t="s">
        <v>28</v>
      </c>
    </row>
    <row r="8" spans="1:34" ht="12.75">
      <c r="B8" s="6" t="s">
        <v>52</v>
      </c>
      <c r="C8" s="6" t="s">
        <v>51</v>
      </c>
      <c r="D8" s="6" t="s">
        <v>50</v>
      </c>
      <c r="E8" s="6" t="s">
        <v>48</v>
      </c>
      <c r="F8" s="6" t="s">
        <v>47</v>
      </c>
      <c r="G8" s="6" t="s">
        <v>46</v>
      </c>
      <c r="H8" s="6" t="s">
        <v>45</v>
      </c>
      <c r="I8" s="6" t="s">
        <v>44</v>
      </c>
      <c r="J8" s="6" t="s">
        <v>43</v>
      </c>
      <c r="K8" s="6" t="s">
        <v>0</v>
      </c>
      <c r="L8" s="6" t="s">
        <v>1</v>
      </c>
      <c r="M8" s="6" t="s">
        <v>2</v>
      </c>
      <c r="N8" s="6" t="s">
        <v>3</v>
      </c>
      <c r="O8" s="6" t="s">
        <v>4</v>
      </c>
      <c r="P8" s="6" t="s">
        <v>30</v>
      </c>
      <c r="Q8" s="6" t="s">
        <v>31</v>
      </c>
      <c r="R8" s="6" t="s">
        <v>32</v>
      </c>
      <c r="S8" s="6" t="s">
        <v>33</v>
      </c>
      <c r="T8" s="6" t="s">
        <v>34</v>
      </c>
      <c r="U8" s="6" t="s">
        <v>35</v>
      </c>
      <c r="V8" s="6" t="s">
        <v>36</v>
      </c>
      <c r="W8" s="6" t="s">
        <v>39</v>
      </c>
      <c r="X8" s="6" t="s">
        <v>53</v>
      </c>
      <c r="Y8" s="6" t="s">
        <v>54</v>
      </c>
      <c r="Z8" s="6" t="s">
        <v>85</v>
      </c>
      <c r="AA8" s="6" t="s">
        <v>87</v>
      </c>
      <c r="AB8" s="6" t="s">
        <v>88</v>
      </c>
      <c r="AC8" s="6" t="s">
        <v>102</v>
      </c>
      <c r="AD8" s="6" t="s">
        <v>103</v>
      </c>
      <c r="AE8" s="6" t="s">
        <v>105</v>
      </c>
      <c r="AF8" s="6" t="s">
        <v>115</v>
      </c>
      <c r="AG8" s="6" t="s">
        <v>114</v>
      </c>
      <c r="AH8" s="6" t="s">
        <v>29</v>
      </c>
    </row>
    <row r="9" spans="1:10" ht="12.75">
      <c r="A9" s="1" t="s">
        <v>5</v>
      </c>
      <c r="B9" s="1"/>
      <c r="C9" s="1"/>
      <c r="D9" s="1"/>
      <c r="E9" s="1"/>
      <c r="F9" s="1"/>
      <c r="G9" s="1"/>
      <c r="H9" s="1"/>
      <c r="I9" s="1"/>
      <c r="J9" s="1"/>
    </row>
    <row r="10" spans="1:34" ht="12.75">
      <c r="A10" s="2" t="s">
        <v>100</v>
      </c>
      <c r="B10" s="15">
        <v>644264017</v>
      </c>
      <c r="C10" s="15">
        <v>640107719</v>
      </c>
      <c r="D10" s="15">
        <v>641317731</v>
      </c>
      <c r="E10" s="7">
        <v>762769589</v>
      </c>
      <c r="F10" s="7">
        <v>876911538</v>
      </c>
      <c r="G10" s="7">
        <v>928020900</v>
      </c>
      <c r="H10" s="7">
        <v>1049605938</v>
      </c>
      <c r="I10" s="7">
        <v>1143908099</v>
      </c>
      <c r="J10" s="7">
        <v>1207854204</v>
      </c>
      <c r="K10" s="7">
        <v>993695658</v>
      </c>
      <c r="L10" s="7">
        <v>953855273</v>
      </c>
      <c r="M10" s="7">
        <v>883443325</v>
      </c>
      <c r="N10" s="7">
        <v>1045050966</v>
      </c>
      <c r="O10" s="7">
        <v>1159853956</v>
      </c>
      <c r="P10" s="7">
        <v>1300407406</v>
      </c>
      <c r="Q10" s="7">
        <v>1486542892</v>
      </c>
      <c r="R10" s="7">
        <v>1693128556</v>
      </c>
      <c r="S10" s="7">
        <v>1895409870</v>
      </c>
      <c r="T10" s="7">
        <v>2136158740</v>
      </c>
      <c r="U10" s="7">
        <v>2332922208</v>
      </c>
      <c r="V10" s="7">
        <v>2491644317</v>
      </c>
      <c r="W10" s="7">
        <v>2688334889</v>
      </c>
      <c r="X10" s="7">
        <v>2734518245</v>
      </c>
      <c r="Y10" s="7">
        <v>2617781668</v>
      </c>
      <c r="Z10" s="7">
        <v>2674589844</v>
      </c>
      <c r="AA10" s="7">
        <v>2760751636</v>
      </c>
      <c r="AB10" s="7">
        <v>2930411464</v>
      </c>
      <c r="AC10" s="7">
        <v>3118235701</v>
      </c>
      <c r="AD10" s="7">
        <v>3309445071</v>
      </c>
      <c r="AE10" s="7">
        <v>3243256175</v>
      </c>
      <c r="AF10" s="35">
        <v>3408799255.9203005</v>
      </c>
      <c r="AG10" s="35">
        <f>+AF10-AE10</f>
        <v>165543080.92030048</v>
      </c>
      <c r="AH10" s="38">
        <f>+AG10/AE10</f>
        <v>0.05104224643010214</v>
      </c>
    </row>
    <row r="11" spans="1:34" ht="12.75">
      <c r="A11" s="8" t="s">
        <v>49</v>
      </c>
      <c r="B11" s="14">
        <v>40345850</v>
      </c>
      <c r="C11" s="15">
        <v>56434295</v>
      </c>
      <c r="D11" s="14">
        <v>58185375</v>
      </c>
      <c r="E11" s="7">
        <v>52895234</v>
      </c>
      <c r="F11" s="14">
        <v>53299303</v>
      </c>
      <c r="G11" s="14">
        <v>53213305</v>
      </c>
      <c r="H11" s="14">
        <v>56777015</v>
      </c>
      <c r="I11" s="14">
        <v>59628697</v>
      </c>
      <c r="J11" s="14">
        <v>63299701</v>
      </c>
      <c r="K11" s="7">
        <v>59792130</v>
      </c>
      <c r="L11" s="7">
        <v>56154680</v>
      </c>
      <c r="M11" s="7">
        <v>56243824</v>
      </c>
      <c r="N11" s="7">
        <v>56110359</v>
      </c>
      <c r="O11" s="7">
        <v>56829803</v>
      </c>
      <c r="P11" s="7">
        <v>56762008</v>
      </c>
      <c r="Q11" s="7">
        <v>56307297</v>
      </c>
      <c r="R11" s="7">
        <v>56398432</v>
      </c>
      <c r="S11" s="7">
        <v>56274687</v>
      </c>
      <c r="T11" s="7">
        <v>55602603</v>
      </c>
      <c r="U11" s="7">
        <v>55688473</v>
      </c>
      <c r="V11" s="7">
        <v>55681699</v>
      </c>
      <c r="W11" s="7">
        <v>55416292</v>
      </c>
      <c r="X11" s="7">
        <v>49894336</v>
      </c>
      <c r="Y11" s="7">
        <v>72040</v>
      </c>
      <c r="Z11" s="7">
        <v>105606</v>
      </c>
      <c r="AA11" s="7">
        <v>134043</v>
      </c>
      <c r="AB11" s="7">
        <v>150324</v>
      </c>
      <c r="AC11" s="7">
        <v>172035</v>
      </c>
      <c r="AD11" s="7">
        <v>193404</v>
      </c>
      <c r="AE11" s="7">
        <v>80824</v>
      </c>
      <c r="AF11" s="35">
        <v>81200</v>
      </c>
      <c r="AG11" s="35">
        <f>+AF11-AE11</f>
        <v>376</v>
      </c>
      <c r="AH11" s="38">
        <f>+AG11/AE11</f>
        <v>0.00465208353954271</v>
      </c>
    </row>
    <row r="12" spans="1:33" ht="12.75">
      <c r="A12" s="9" t="s">
        <v>101</v>
      </c>
      <c r="B12" s="15">
        <v>90910900</v>
      </c>
      <c r="C12" s="15">
        <v>86877813</v>
      </c>
      <c r="D12" s="15">
        <v>84576373</v>
      </c>
      <c r="E12" s="7">
        <v>78278624</v>
      </c>
      <c r="F12" s="15">
        <v>89360682</v>
      </c>
      <c r="G12" s="15">
        <v>87685940</v>
      </c>
      <c r="H12" s="15">
        <v>95790565</v>
      </c>
      <c r="I12" s="15">
        <v>101799659</v>
      </c>
      <c r="J12" s="15">
        <v>106304151</v>
      </c>
      <c r="K12" s="7">
        <v>108495474</v>
      </c>
      <c r="L12" s="7">
        <v>111450709</v>
      </c>
      <c r="M12" s="7">
        <v>123976156</v>
      </c>
      <c r="N12" s="7">
        <v>123119189</v>
      </c>
      <c r="O12" s="7">
        <v>137635835</v>
      </c>
      <c r="P12" s="7">
        <v>146827851</v>
      </c>
      <c r="Q12" s="7">
        <v>151419010</v>
      </c>
      <c r="R12" s="7">
        <v>164175172</v>
      </c>
      <c r="S12" s="7">
        <v>186314558</v>
      </c>
      <c r="T12" s="7">
        <v>205228601</v>
      </c>
      <c r="U12" s="7">
        <v>236781004</v>
      </c>
      <c r="V12" s="7">
        <v>280897438</v>
      </c>
      <c r="W12" s="7">
        <v>312291655</v>
      </c>
      <c r="X12" s="7">
        <v>328272515</v>
      </c>
      <c r="Y12" s="7">
        <v>345151048</v>
      </c>
      <c r="Z12" s="7">
        <v>340996562</v>
      </c>
      <c r="AA12" s="7">
        <v>0</v>
      </c>
      <c r="AB12" s="7">
        <v>0</v>
      </c>
      <c r="AC12" s="7">
        <v>0</v>
      </c>
      <c r="AD12" s="7">
        <v>0</v>
      </c>
      <c r="AE12" s="7">
        <v>0</v>
      </c>
      <c r="AF12" s="35"/>
      <c r="AG12" s="35"/>
    </row>
    <row r="13" spans="1:34" ht="12.75">
      <c r="A13" s="2" t="s">
        <v>6</v>
      </c>
      <c r="B13" s="15">
        <v>17753410</v>
      </c>
      <c r="C13" s="15">
        <v>20078192</v>
      </c>
      <c r="D13" s="15">
        <v>20807286</v>
      </c>
      <c r="E13" s="7">
        <v>19807297</v>
      </c>
      <c r="F13" s="7">
        <v>20110465</v>
      </c>
      <c r="G13" s="7">
        <v>21527226</v>
      </c>
      <c r="H13" s="7">
        <v>22262694</v>
      </c>
      <c r="I13" s="7">
        <v>22900000</v>
      </c>
      <c r="J13" s="7">
        <v>23000000</v>
      </c>
      <c r="K13" s="7">
        <v>22100000</v>
      </c>
      <c r="L13" s="7">
        <v>23700000</v>
      </c>
      <c r="M13" s="7">
        <v>27100000</v>
      </c>
      <c r="N13" s="7">
        <v>27900000</v>
      </c>
      <c r="O13" s="7">
        <v>28000000</v>
      </c>
      <c r="P13" s="7">
        <v>34000000</v>
      </c>
      <c r="Q13" s="7">
        <v>35500000</v>
      </c>
      <c r="R13" s="7">
        <v>35000000</v>
      </c>
      <c r="S13" s="7">
        <v>35000000</v>
      </c>
      <c r="T13" s="7">
        <v>35000000</v>
      </c>
      <c r="U13" s="7">
        <v>39000000</v>
      </c>
      <c r="V13" s="7">
        <v>39000000</v>
      </c>
      <c r="W13" s="7">
        <v>45295040</v>
      </c>
      <c r="X13" s="7">
        <v>47600000</v>
      </c>
      <c r="Y13" s="7">
        <v>53683909</v>
      </c>
      <c r="Z13" s="7">
        <v>61389720</v>
      </c>
      <c r="AA13" s="7">
        <v>76520673</v>
      </c>
      <c r="AB13" s="7">
        <v>85164054</v>
      </c>
      <c r="AC13" s="7">
        <v>93329794</v>
      </c>
      <c r="AD13" s="7">
        <v>105420350</v>
      </c>
      <c r="AE13" s="7">
        <v>118840800</v>
      </c>
      <c r="AF13" s="35">
        <v>126871415</v>
      </c>
      <c r="AG13" s="35">
        <f>+AF13-AE13</f>
        <v>8030615</v>
      </c>
      <c r="AH13" s="38">
        <f>+AG13/AE13</f>
        <v>0.06757456193495837</v>
      </c>
    </row>
    <row r="14" spans="1:34" ht="12.75">
      <c r="A14" s="2" t="s">
        <v>74</v>
      </c>
      <c r="B14" s="15">
        <v>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7">
        <v>12138977</v>
      </c>
      <c r="Z14" s="7">
        <v>34797294</v>
      </c>
      <c r="AA14" s="7">
        <v>44202169</v>
      </c>
      <c r="AB14" s="7">
        <v>69487431</v>
      </c>
      <c r="AC14" s="7">
        <v>69778509</v>
      </c>
      <c r="AD14" s="7">
        <v>75236073</v>
      </c>
      <c r="AE14" s="7">
        <v>70261418</v>
      </c>
      <c r="AF14" s="35">
        <v>63312361</v>
      </c>
      <c r="AG14" s="35">
        <f>+AF14-AE14</f>
        <v>-6949057</v>
      </c>
      <c r="AH14" s="38">
        <f>+AG14/AE14</f>
        <v>-0.09890288579145955</v>
      </c>
    </row>
    <row r="15" spans="1:33" ht="12.75">
      <c r="A15" s="2" t="s">
        <v>86</v>
      </c>
      <c r="B15" s="15">
        <v>0</v>
      </c>
      <c r="C15" s="15">
        <v>0</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7">
        <v>0</v>
      </c>
      <c r="Z15" s="7">
        <v>12944190</v>
      </c>
      <c r="AA15" s="7">
        <v>13713259</v>
      </c>
      <c r="AB15" s="7">
        <v>0</v>
      </c>
      <c r="AC15" s="7">
        <v>0</v>
      </c>
      <c r="AD15" s="7">
        <v>0</v>
      </c>
      <c r="AE15" s="7">
        <v>0</v>
      </c>
      <c r="AF15" s="35"/>
      <c r="AG15" s="35"/>
    </row>
    <row r="16" spans="1:33" ht="12.75">
      <c r="A16" s="2" t="s">
        <v>7</v>
      </c>
      <c r="B16" s="15">
        <v>3441071</v>
      </c>
      <c r="C16" s="15">
        <v>3238753</v>
      </c>
      <c r="D16" s="15">
        <v>3470454</v>
      </c>
      <c r="E16" s="7">
        <v>3357946</v>
      </c>
      <c r="F16" s="7">
        <v>6883673</v>
      </c>
      <c r="G16" s="7">
        <v>6837285</v>
      </c>
      <c r="H16" s="7">
        <v>6279800</v>
      </c>
      <c r="I16" s="7">
        <v>6111920</v>
      </c>
      <c r="J16" s="7">
        <v>6229592</v>
      </c>
      <c r="K16" s="7">
        <v>5798287</v>
      </c>
      <c r="L16" s="7">
        <v>5546307</v>
      </c>
      <c r="M16" s="7">
        <v>0</v>
      </c>
      <c r="N16" s="7">
        <v>0</v>
      </c>
      <c r="O16" s="7">
        <v>0</v>
      </c>
      <c r="P16" s="7">
        <v>2055393</v>
      </c>
      <c r="Q16" s="7">
        <v>3237386</v>
      </c>
      <c r="R16" s="7">
        <v>6213769</v>
      </c>
      <c r="S16" s="7">
        <v>13639167</v>
      </c>
      <c r="T16" s="7">
        <v>13900098</v>
      </c>
      <c r="U16" s="7">
        <v>11428188</v>
      </c>
      <c r="V16" s="7">
        <v>11381838</v>
      </c>
      <c r="W16" s="7">
        <v>0</v>
      </c>
      <c r="X16" s="7">
        <v>0</v>
      </c>
      <c r="Y16" s="7">
        <v>0</v>
      </c>
      <c r="Z16" s="7">
        <v>0</v>
      </c>
      <c r="AA16" s="7">
        <v>0</v>
      </c>
      <c r="AB16" s="7">
        <v>0</v>
      </c>
      <c r="AC16" s="7">
        <v>0</v>
      </c>
      <c r="AD16" s="7">
        <v>0</v>
      </c>
      <c r="AE16" s="7">
        <v>0</v>
      </c>
      <c r="AF16" s="35"/>
      <c r="AG16" s="35"/>
    </row>
    <row r="17" spans="1:33" ht="12.75">
      <c r="A17" s="2" t="s">
        <v>8</v>
      </c>
      <c r="B17" s="15">
        <v>15717544</v>
      </c>
      <c r="C17" s="15">
        <v>15852539</v>
      </c>
      <c r="D17" s="15">
        <v>15619000</v>
      </c>
      <c r="E17" s="7">
        <v>18628097</v>
      </c>
      <c r="F17" s="7">
        <v>20489829</v>
      </c>
      <c r="G17" s="7">
        <v>23545522</v>
      </c>
      <c r="H17" s="7">
        <v>25163446</v>
      </c>
      <c r="I17" s="7">
        <v>25087353</v>
      </c>
      <c r="J17" s="7">
        <v>27262169</v>
      </c>
      <c r="K17" s="7">
        <v>24840893</v>
      </c>
      <c r="L17" s="7">
        <v>23602696</v>
      </c>
      <c r="M17" s="7">
        <v>23607295</v>
      </c>
      <c r="N17" s="7">
        <v>23568532</v>
      </c>
      <c r="O17" s="7">
        <v>23566853</v>
      </c>
      <c r="P17" s="7">
        <v>23491416</v>
      </c>
      <c r="Q17" s="7">
        <v>23476488</v>
      </c>
      <c r="R17" s="7">
        <v>23435365</v>
      </c>
      <c r="S17" s="7">
        <v>23491840</v>
      </c>
      <c r="T17" s="7">
        <v>23487381</v>
      </c>
      <c r="U17" s="7">
        <v>23476045</v>
      </c>
      <c r="V17" s="7">
        <v>13384707</v>
      </c>
      <c r="W17" s="7">
        <v>12872939</v>
      </c>
      <c r="X17" s="7">
        <v>12714241</v>
      </c>
      <c r="Y17" s="7">
        <v>11443570</v>
      </c>
      <c r="Z17" s="7">
        <v>13124556</v>
      </c>
      <c r="AA17" s="7">
        <v>14695490</v>
      </c>
      <c r="AB17" s="7">
        <v>0</v>
      </c>
      <c r="AC17" s="7">
        <v>0</v>
      </c>
      <c r="AD17" s="7">
        <v>0</v>
      </c>
      <c r="AE17" s="7">
        <v>0</v>
      </c>
      <c r="AF17" s="35"/>
      <c r="AG17" s="35"/>
    </row>
    <row r="18" spans="1:34" ht="12.75">
      <c r="A18" s="2" t="s">
        <v>9</v>
      </c>
      <c r="B18" s="15">
        <v>5635912</v>
      </c>
      <c r="C18" s="15">
        <v>4673583</v>
      </c>
      <c r="D18" s="15">
        <v>4997490</v>
      </c>
      <c r="E18" s="7">
        <v>4426018</v>
      </c>
      <c r="F18" s="7">
        <v>4426728</v>
      </c>
      <c r="G18" s="7">
        <v>4501129</v>
      </c>
      <c r="H18" s="7">
        <v>5387867</v>
      </c>
      <c r="I18" s="7">
        <v>5528855</v>
      </c>
      <c r="J18" s="7">
        <v>5500626</v>
      </c>
      <c r="K18" s="7">
        <v>5433298</v>
      </c>
      <c r="L18" s="7">
        <v>5413597</v>
      </c>
      <c r="M18" s="7">
        <v>5550856</v>
      </c>
      <c r="N18" s="7">
        <v>4470671</v>
      </c>
      <c r="O18" s="7">
        <v>4466219</v>
      </c>
      <c r="P18" s="7">
        <v>4463857</v>
      </c>
      <c r="Q18" s="7">
        <v>4448473</v>
      </c>
      <c r="R18" s="7">
        <v>4448788</v>
      </c>
      <c r="S18" s="7">
        <v>4206573</v>
      </c>
      <c r="T18" s="7">
        <v>4425908</v>
      </c>
      <c r="U18" s="7">
        <v>4415899</v>
      </c>
      <c r="V18" s="7">
        <v>4177249</v>
      </c>
      <c r="W18" s="7">
        <v>4254774</v>
      </c>
      <c r="X18" s="7">
        <v>4430574</v>
      </c>
      <c r="Y18" s="7">
        <v>4420716</v>
      </c>
      <c r="Z18" s="7">
        <v>4106842</v>
      </c>
      <c r="AA18" s="7">
        <v>4101680</v>
      </c>
      <c r="AB18" s="7">
        <v>3760578</v>
      </c>
      <c r="AC18" s="7">
        <v>4282919</v>
      </c>
      <c r="AD18" s="7">
        <v>4139878</v>
      </c>
      <c r="AE18" s="7">
        <v>4493767</v>
      </c>
      <c r="AF18" s="35">
        <v>3850003</v>
      </c>
      <c r="AG18" s="35">
        <f>+AF18-AE18</f>
        <v>-643764</v>
      </c>
      <c r="AH18" s="38">
        <f>+AG18/AE18</f>
        <v>-0.143257093658839</v>
      </c>
    </row>
    <row r="19" spans="1:34" ht="12.75">
      <c r="A19" s="2" t="s">
        <v>73</v>
      </c>
      <c r="B19" s="15">
        <v>0</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7">
        <v>27036455</v>
      </c>
      <c r="Z19" s="7">
        <v>29760692</v>
      </c>
      <c r="AA19" s="7">
        <v>32217552</v>
      </c>
      <c r="AB19" s="7">
        <v>34330641</v>
      </c>
      <c r="AC19" s="7">
        <v>36837380</v>
      </c>
      <c r="AD19" s="7">
        <v>37832359</v>
      </c>
      <c r="AE19" s="7">
        <v>39587670</v>
      </c>
      <c r="AF19" s="35">
        <v>40339668</v>
      </c>
      <c r="AG19" s="35">
        <f>+AF19-AE19</f>
        <v>751998</v>
      </c>
      <c r="AH19" s="38">
        <f>+AG19/AE19</f>
        <v>0.01899576307471493</v>
      </c>
    </row>
    <row r="20" spans="1:33" ht="12.75">
      <c r="A20" s="9" t="s">
        <v>10</v>
      </c>
      <c r="B20" s="15">
        <v>529210</v>
      </c>
      <c r="C20" s="15">
        <v>9968429</v>
      </c>
      <c r="D20" s="15">
        <v>8304926</v>
      </c>
      <c r="E20" s="7">
        <v>6977247</v>
      </c>
      <c r="F20" s="15">
        <v>6861041</v>
      </c>
      <c r="G20" s="15">
        <f>500000+6677667</f>
        <v>7177667</v>
      </c>
      <c r="H20" s="15">
        <v>56785927</v>
      </c>
      <c r="I20" s="15">
        <v>24308594</v>
      </c>
      <c r="J20" s="15">
        <v>14148298</v>
      </c>
      <c r="K20" s="7">
        <v>2713770</v>
      </c>
      <c r="L20" s="7">
        <v>2374524</v>
      </c>
      <c r="M20" s="7">
        <v>0</v>
      </c>
      <c r="N20" s="7">
        <v>0</v>
      </c>
      <c r="O20" s="7">
        <v>0</v>
      </c>
      <c r="P20" s="7">
        <v>0</v>
      </c>
      <c r="Q20" s="7">
        <v>0</v>
      </c>
      <c r="R20" s="7">
        <v>0</v>
      </c>
      <c r="S20" s="7">
        <v>0</v>
      </c>
      <c r="T20" s="7">
        <v>0</v>
      </c>
      <c r="U20" s="7">
        <v>0</v>
      </c>
      <c r="V20" s="7">
        <v>17661519</v>
      </c>
      <c r="W20" s="7">
        <v>17652289</v>
      </c>
      <c r="X20" s="7">
        <v>17630387</v>
      </c>
      <c r="Y20" s="7">
        <v>0</v>
      </c>
      <c r="Z20" s="7">
        <v>0</v>
      </c>
      <c r="AA20" s="7">
        <v>0</v>
      </c>
      <c r="AB20" s="7">
        <v>0</v>
      </c>
      <c r="AC20" s="7">
        <v>0</v>
      </c>
      <c r="AD20" s="7">
        <v>0</v>
      </c>
      <c r="AE20" s="7">
        <v>0</v>
      </c>
      <c r="AF20" s="35"/>
      <c r="AG20" s="35"/>
    </row>
    <row r="21" spans="1:33" ht="12.75">
      <c r="A21" s="9"/>
      <c r="B21" s="15"/>
      <c r="C21" s="9"/>
      <c r="D21" s="17"/>
      <c r="E21" s="7"/>
      <c r="F21" s="15"/>
      <c r="G21" s="15"/>
      <c r="H21" s="15"/>
      <c r="I21" s="15"/>
      <c r="J21" s="15"/>
      <c r="K21" s="7"/>
      <c r="L21" s="7"/>
      <c r="M21" s="7"/>
      <c r="N21" s="7"/>
      <c r="O21" s="7"/>
      <c r="P21" s="7"/>
      <c r="Q21" s="7"/>
      <c r="R21" s="7"/>
      <c r="S21" s="7"/>
      <c r="T21" s="7"/>
      <c r="U21" s="7"/>
      <c r="V21" s="7"/>
      <c r="W21" s="7"/>
      <c r="X21" s="7"/>
      <c r="Y21" s="7"/>
      <c r="Z21" s="7"/>
      <c r="AA21" s="7"/>
      <c r="AB21" s="7"/>
      <c r="AC21" s="7"/>
      <c r="AD21" s="7"/>
      <c r="AE21" s="7"/>
      <c r="AF21" s="35"/>
      <c r="AG21" s="35"/>
    </row>
    <row r="22" spans="1:33" s="1" customFormat="1" ht="12.75">
      <c r="A22" s="1" t="s">
        <v>11</v>
      </c>
      <c r="B22" s="16">
        <f>SUM(B10:B20)</f>
        <v>818597914</v>
      </c>
      <c r="C22" s="16">
        <f aca="true" t="shared" si="0" ref="C22:Y22">SUM(C10:C20)</f>
        <v>837231323</v>
      </c>
      <c r="D22" s="16">
        <f t="shared" si="0"/>
        <v>837278635</v>
      </c>
      <c r="E22" s="16">
        <f t="shared" si="0"/>
        <v>947140052</v>
      </c>
      <c r="F22" s="16">
        <f t="shared" si="0"/>
        <v>1078343259</v>
      </c>
      <c r="G22" s="16">
        <f>SUM(G10:G20)</f>
        <v>1132508974</v>
      </c>
      <c r="H22" s="16">
        <f t="shared" si="0"/>
        <v>1318053252</v>
      </c>
      <c r="I22" s="16">
        <f t="shared" si="0"/>
        <v>1389273177</v>
      </c>
      <c r="J22" s="16">
        <f>SUM(J10:J20)</f>
        <v>1453598741</v>
      </c>
      <c r="K22" s="16">
        <f t="shared" si="0"/>
        <v>1222869510</v>
      </c>
      <c r="L22" s="16">
        <f t="shared" si="0"/>
        <v>1182097786</v>
      </c>
      <c r="M22" s="16">
        <f t="shared" si="0"/>
        <v>1119921456</v>
      </c>
      <c r="N22" s="16">
        <f>SUM(N10:N20)</f>
        <v>1280219717</v>
      </c>
      <c r="O22" s="16">
        <f t="shared" si="0"/>
        <v>1410352666</v>
      </c>
      <c r="P22" s="16">
        <f t="shared" si="0"/>
        <v>1568007931</v>
      </c>
      <c r="Q22" s="16">
        <f t="shared" si="0"/>
        <v>1760931546</v>
      </c>
      <c r="R22" s="16">
        <f>SUM(R10:R20)</f>
        <v>1982800082</v>
      </c>
      <c r="S22" s="16">
        <f t="shared" si="0"/>
        <v>2214336695</v>
      </c>
      <c r="T22" s="16">
        <f t="shared" si="0"/>
        <v>2473803331</v>
      </c>
      <c r="U22" s="16">
        <f t="shared" si="0"/>
        <v>2703711817</v>
      </c>
      <c r="V22" s="16">
        <f>SUM(V10:V20)</f>
        <v>2913828767</v>
      </c>
      <c r="W22" s="16">
        <f t="shared" si="0"/>
        <v>3136117878</v>
      </c>
      <c r="X22" s="16">
        <f t="shared" si="0"/>
        <v>3195060298</v>
      </c>
      <c r="Y22" s="16">
        <f t="shared" si="0"/>
        <v>3071728383</v>
      </c>
      <c r="Z22" s="16">
        <f aca="true" t="shared" si="1" ref="Z22:AE22">SUM(Z10:Z20)</f>
        <v>3171815306</v>
      </c>
      <c r="AA22" s="16">
        <f t="shared" si="1"/>
        <v>2946336502</v>
      </c>
      <c r="AB22" s="16">
        <f t="shared" si="1"/>
        <v>3123304492</v>
      </c>
      <c r="AC22" s="16">
        <f t="shared" si="1"/>
        <v>3322636338</v>
      </c>
      <c r="AD22" s="16">
        <f t="shared" si="1"/>
        <v>3532267135</v>
      </c>
      <c r="AE22" s="16">
        <f t="shared" si="1"/>
        <v>3476520654</v>
      </c>
      <c r="AF22" s="35"/>
      <c r="AG22" s="37"/>
    </row>
    <row r="23" spans="2:33" s="1" customFormat="1" ht="12.75">
      <c r="B23" s="16"/>
      <c r="D23" s="10"/>
      <c r="K23" s="10"/>
      <c r="L23" s="10"/>
      <c r="M23" s="10"/>
      <c r="N23" s="10"/>
      <c r="O23" s="10"/>
      <c r="P23" s="10"/>
      <c r="Q23" s="10"/>
      <c r="R23" s="10"/>
      <c r="S23" s="10"/>
      <c r="T23" s="10"/>
      <c r="U23" s="10"/>
      <c r="V23" s="10"/>
      <c r="W23" s="10"/>
      <c r="X23" s="10"/>
      <c r="Y23" s="10"/>
      <c r="Z23" s="10"/>
      <c r="AA23" s="10"/>
      <c r="AB23" s="10"/>
      <c r="AC23" s="10"/>
      <c r="AD23" s="10"/>
      <c r="AE23" s="10"/>
      <c r="AF23" s="35"/>
      <c r="AG23" s="37"/>
    </row>
    <row r="24" spans="1:33" ht="12.75">
      <c r="A24" s="1" t="s">
        <v>12</v>
      </c>
      <c r="B24" s="16"/>
      <c r="C24" s="1"/>
      <c r="D24" s="10"/>
      <c r="E24" s="1"/>
      <c r="F24" s="1"/>
      <c r="G24" s="1"/>
      <c r="H24" s="1"/>
      <c r="I24" s="1"/>
      <c r="J24" s="1"/>
      <c r="K24" s="7"/>
      <c r="L24" s="7"/>
      <c r="M24" s="7"/>
      <c r="N24" s="7"/>
      <c r="O24" s="7"/>
      <c r="P24" s="7"/>
      <c r="Q24" s="7"/>
      <c r="R24" s="7"/>
      <c r="S24" s="7"/>
      <c r="T24" s="7"/>
      <c r="U24" s="7"/>
      <c r="V24" s="7"/>
      <c r="W24" s="7"/>
      <c r="X24" s="7"/>
      <c r="Y24" s="7"/>
      <c r="Z24" s="7"/>
      <c r="AA24" s="7"/>
      <c r="AB24" s="7"/>
      <c r="AC24" s="7"/>
      <c r="AD24" s="7"/>
      <c r="AE24" s="7"/>
      <c r="AF24" s="35"/>
      <c r="AG24" s="35"/>
    </row>
    <row r="25" spans="1:33" ht="12.75">
      <c r="A25" s="2" t="s">
        <v>13</v>
      </c>
      <c r="B25" s="15">
        <v>60900000</v>
      </c>
      <c r="C25" s="15">
        <v>78045000</v>
      </c>
      <c r="D25" s="15">
        <v>93000000</v>
      </c>
      <c r="E25" s="15">
        <v>96772200</v>
      </c>
      <c r="F25" s="15">
        <v>122650000</v>
      </c>
      <c r="G25" s="15">
        <v>175000000</v>
      </c>
      <c r="H25" s="15">
        <v>170000000</v>
      </c>
      <c r="I25" s="15">
        <v>215000000</v>
      </c>
      <c r="J25" s="15">
        <v>306000000</v>
      </c>
      <c r="K25" s="15">
        <v>306000000</v>
      </c>
      <c r="L25" s="15">
        <v>306000000</v>
      </c>
      <c r="M25" s="15">
        <v>306000000</v>
      </c>
      <c r="N25" s="15">
        <v>329000000</v>
      </c>
      <c r="O25" s="15">
        <v>329000000</v>
      </c>
      <c r="P25" s="15">
        <v>391600000</v>
      </c>
      <c r="Q25" s="15">
        <v>442600000</v>
      </c>
      <c r="R25" s="15">
        <v>484180000</v>
      </c>
      <c r="S25" s="15">
        <v>539665201</v>
      </c>
      <c r="T25" s="15">
        <v>597453642</v>
      </c>
      <c r="U25" s="7">
        <v>670000000</v>
      </c>
      <c r="V25" s="15">
        <v>730000000</v>
      </c>
      <c r="W25" s="15">
        <v>778091951</v>
      </c>
      <c r="X25" s="15">
        <v>778091951</v>
      </c>
      <c r="Y25" s="15">
        <v>661378162</v>
      </c>
      <c r="Z25" s="15">
        <v>661378162</v>
      </c>
      <c r="AA25" s="15">
        <v>761378162</v>
      </c>
      <c r="AB25" s="15">
        <v>920028283</v>
      </c>
      <c r="AC25" s="15">
        <v>935028283</v>
      </c>
      <c r="AD25" s="15">
        <v>935028283</v>
      </c>
      <c r="AE25" s="15">
        <v>0</v>
      </c>
      <c r="AF25" s="35"/>
      <c r="AG25" s="35"/>
    </row>
    <row r="26" spans="1:33" ht="12.75">
      <c r="A26" s="2" t="s">
        <v>14</v>
      </c>
      <c r="B26" s="15">
        <v>143000000</v>
      </c>
      <c r="C26" s="15">
        <v>348000000</v>
      </c>
      <c r="D26" s="15">
        <v>483288642</v>
      </c>
      <c r="E26" s="15">
        <v>485817308</v>
      </c>
      <c r="F26" s="15">
        <v>509175348</v>
      </c>
      <c r="G26" s="15">
        <v>561563489</v>
      </c>
      <c r="H26" s="15">
        <v>714493953</v>
      </c>
      <c r="I26" s="15">
        <v>814685415</v>
      </c>
      <c r="J26" s="15">
        <v>764994605</v>
      </c>
      <c r="K26" s="15">
        <v>764994605</v>
      </c>
      <c r="L26" s="15">
        <v>734594922</v>
      </c>
      <c r="M26" s="15">
        <v>476315282</v>
      </c>
      <c r="N26" s="15">
        <v>476315282</v>
      </c>
      <c r="O26" s="15">
        <v>476315282</v>
      </c>
      <c r="P26" s="15">
        <v>476315282</v>
      </c>
      <c r="Q26" s="15">
        <v>476315282</v>
      </c>
      <c r="R26" s="15">
        <v>476315282</v>
      </c>
      <c r="S26" s="15">
        <v>476315282</v>
      </c>
      <c r="T26" s="15">
        <v>476315282</v>
      </c>
      <c r="U26" s="7">
        <v>476315282</v>
      </c>
      <c r="V26" s="15">
        <v>476315282</v>
      </c>
      <c r="W26" s="15">
        <v>476315282</v>
      </c>
      <c r="X26" s="15">
        <v>445315278</v>
      </c>
      <c r="Y26" s="15">
        <v>378517988</v>
      </c>
      <c r="Z26" s="15">
        <v>378517988</v>
      </c>
      <c r="AA26" s="15">
        <v>378517988</v>
      </c>
      <c r="AB26" s="15">
        <v>378517988</v>
      </c>
      <c r="AC26" s="15">
        <v>378517988</v>
      </c>
      <c r="AD26" s="15">
        <v>378517988</v>
      </c>
      <c r="AE26" s="15">
        <v>0</v>
      </c>
      <c r="AF26" s="35"/>
      <c r="AG26" s="35"/>
    </row>
    <row r="27" spans="1:34" ht="12.75">
      <c r="A27" s="2" t="s">
        <v>106</v>
      </c>
      <c r="B27" s="15"/>
      <c r="C27" s="15"/>
      <c r="D27" s="15"/>
      <c r="E27" s="15"/>
      <c r="F27" s="15"/>
      <c r="G27" s="15"/>
      <c r="H27" s="15"/>
      <c r="I27" s="15"/>
      <c r="J27" s="15"/>
      <c r="K27" s="15"/>
      <c r="L27" s="15"/>
      <c r="M27" s="15"/>
      <c r="N27" s="15"/>
      <c r="O27" s="15"/>
      <c r="P27" s="15"/>
      <c r="Q27" s="15"/>
      <c r="R27" s="15"/>
      <c r="S27" s="15"/>
      <c r="T27" s="15"/>
      <c r="U27" s="7"/>
      <c r="V27" s="15"/>
      <c r="W27" s="15"/>
      <c r="X27" s="15"/>
      <c r="Y27" s="15"/>
      <c r="Z27" s="15"/>
      <c r="AA27" s="15"/>
      <c r="AB27" s="15"/>
      <c r="AC27" s="15"/>
      <c r="AD27" s="15"/>
      <c r="AE27" s="15">
        <v>936437803</v>
      </c>
      <c r="AF27" s="35">
        <v>936437803</v>
      </c>
      <c r="AG27" s="35">
        <f>+AF27-AE27</f>
        <v>0</v>
      </c>
      <c r="AH27" s="38">
        <f>+AG27/AE27</f>
        <v>0</v>
      </c>
    </row>
    <row r="28" spans="1:33" ht="12.75">
      <c r="A28" s="2" t="s">
        <v>15</v>
      </c>
      <c r="B28" s="15">
        <v>19713935</v>
      </c>
      <c r="C28" s="15">
        <v>24029640</v>
      </c>
      <c r="D28" s="15">
        <v>23800000</v>
      </c>
      <c r="E28" s="15">
        <v>23470121</v>
      </c>
      <c r="F28" s="15">
        <v>21181200</v>
      </c>
      <c r="G28" s="15">
        <v>21957640</v>
      </c>
      <c r="H28" s="15">
        <v>23178000</v>
      </c>
      <c r="I28" s="15">
        <v>23489100</v>
      </c>
      <c r="J28" s="15">
        <v>24681360</v>
      </c>
      <c r="K28" s="15">
        <v>24000000</v>
      </c>
      <c r="L28" s="15">
        <v>0</v>
      </c>
      <c r="M28" s="15">
        <v>78800000</v>
      </c>
      <c r="N28" s="15">
        <v>43075655</v>
      </c>
      <c r="O28" s="15">
        <v>43472110</v>
      </c>
      <c r="P28" s="15">
        <v>43472110</v>
      </c>
      <c r="Q28" s="15">
        <v>43472110</v>
      </c>
      <c r="R28" s="15">
        <v>43472110</v>
      </c>
      <c r="S28" s="15">
        <v>43472110</v>
      </c>
      <c r="T28" s="15">
        <v>43472110</v>
      </c>
      <c r="U28" s="7">
        <v>43472110</v>
      </c>
      <c r="V28" s="15">
        <v>43472110</v>
      </c>
      <c r="W28" s="15">
        <v>10868028</v>
      </c>
      <c r="X28" s="15">
        <v>0</v>
      </c>
      <c r="Y28" s="15">
        <v>0</v>
      </c>
      <c r="Z28" s="15">
        <v>0</v>
      </c>
      <c r="AA28" s="15">
        <v>0</v>
      </c>
      <c r="AB28" s="15">
        <v>0</v>
      </c>
      <c r="AC28" s="15">
        <v>0</v>
      </c>
      <c r="AD28" s="15">
        <v>0</v>
      </c>
      <c r="AE28" s="15">
        <v>0</v>
      </c>
      <c r="AF28" s="35"/>
      <c r="AG28" s="35"/>
    </row>
    <row r="29" spans="1:34" ht="12.75">
      <c r="A29" s="2" t="s">
        <v>16</v>
      </c>
      <c r="B29" s="15">
        <v>0</v>
      </c>
      <c r="C29" s="15">
        <v>0</v>
      </c>
      <c r="D29" s="15">
        <v>1242350</v>
      </c>
      <c r="E29" s="15">
        <v>1343000</v>
      </c>
      <c r="F29" s="15">
        <v>1362500</v>
      </c>
      <c r="G29" s="15">
        <v>1318000</v>
      </c>
      <c r="H29" s="15">
        <v>1372750</v>
      </c>
      <c r="I29" s="15">
        <v>1480000</v>
      </c>
      <c r="J29" s="15">
        <v>1495000</v>
      </c>
      <c r="K29" s="15">
        <v>1547500</v>
      </c>
      <c r="L29" s="15">
        <v>1204800</v>
      </c>
      <c r="M29" s="15">
        <v>1055745</v>
      </c>
      <c r="N29" s="15">
        <v>1467500</v>
      </c>
      <c r="O29" s="15">
        <v>1238518</v>
      </c>
      <c r="P29" s="15">
        <v>1366343</v>
      </c>
      <c r="Q29" s="15">
        <v>1433572</v>
      </c>
      <c r="R29" s="15">
        <v>1584192</v>
      </c>
      <c r="S29" s="15">
        <v>1633059</v>
      </c>
      <c r="T29" s="15">
        <v>1485252</v>
      </c>
      <c r="U29" s="7">
        <v>1549010</v>
      </c>
      <c r="V29" s="15">
        <v>1580000</v>
      </c>
      <c r="W29" s="15">
        <v>1434540</v>
      </c>
      <c r="X29" s="15">
        <v>1701250</v>
      </c>
      <c r="Y29" s="15">
        <v>2418500</v>
      </c>
      <c r="Z29" s="15">
        <v>2263800</v>
      </c>
      <c r="AA29" s="15">
        <v>2069550</v>
      </c>
      <c r="AB29" s="15">
        <v>1830500</v>
      </c>
      <c r="AC29" s="15">
        <v>1673000</v>
      </c>
      <c r="AD29" s="15">
        <v>1592500</v>
      </c>
      <c r="AE29" s="15">
        <v>1179000</v>
      </c>
      <c r="AF29" s="35">
        <v>962000</v>
      </c>
      <c r="AG29" s="35">
        <f>+AF29-AE29</f>
        <v>-217000</v>
      </c>
      <c r="AH29" s="38">
        <f>+AG29/AE29</f>
        <v>-0.18405428329092452</v>
      </c>
    </row>
    <row r="30" spans="1:34" ht="12.75">
      <c r="A30" s="2" t="s">
        <v>17</v>
      </c>
      <c r="B30" s="15">
        <v>3176700</v>
      </c>
      <c r="C30" s="15">
        <v>3715854</v>
      </c>
      <c r="D30" s="15">
        <v>4184371</v>
      </c>
      <c r="E30" s="15">
        <v>5184371</v>
      </c>
      <c r="F30" s="15">
        <v>7231653</v>
      </c>
      <c r="G30" s="15">
        <v>7731653</v>
      </c>
      <c r="H30" s="15">
        <v>8678264</v>
      </c>
      <c r="I30" s="15">
        <v>8678264</v>
      </c>
      <c r="J30" s="15">
        <v>8778833</v>
      </c>
      <c r="K30" s="15">
        <v>9341209</v>
      </c>
      <c r="L30" s="15">
        <v>9558099</v>
      </c>
      <c r="M30" s="15">
        <v>9548149</v>
      </c>
      <c r="N30" s="15">
        <v>9568600</v>
      </c>
      <c r="O30" s="15">
        <v>11755909</v>
      </c>
      <c r="P30" s="15">
        <v>11756605</v>
      </c>
      <c r="Q30" s="15">
        <v>11757470</v>
      </c>
      <c r="R30" s="15">
        <v>11780522</v>
      </c>
      <c r="S30" s="15">
        <v>10295610</v>
      </c>
      <c r="T30" s="15">
        <v>9669622</v>
      </c>
      <c r="U30" s="7">
        <v>9529812</v>
      </c>
      <c r="V30" s="15">
        <v>9556685</v>
      </c>
      <c r="W30" s="15">
        <v>10111494</v>
      </c>
      <c r="X30" s="15">
        <v>9185360</v>
      </c>
      <c r="Y30" s="15">
        <v>9082685</v>
      </c>
      <c r="Z30" s="15">
        <v>8767486</v>
      </c>
      <c r="AA30" s="15">
        <v>8600368</v>
      </c>
      <c r="AB30" s="15">
        <v>8655369</v>
      </c>
      <c r="AC30" s="15">
        <v>9153733</v>
      </c>
      <c r="AD30" s="15">
        <v>9226729</v>
      </c>
      <c r="AE30" s="15">
        <v>4670764</v>
      </c>
      <c r="AF30" s="35">
        <v>3324893</v>
      </c>
      <c r="AG30" s="35">
        <f>+AF30-AE30</f>
        <v>-1345871</v>
      </c>
      <c r="AH30" s="38">
        <f>+AG30/AE30</f>
        <v>-0.28814793468477534</v>
      </c>
    </row>
    <row r="31" spans="1:34" ht="12.75">
      <c r="A31" s="2" t="s">
        <v>18</v>
      </c>
      <c r="B31" s="15">
        <v>3348247</v>
      </c>
      <c r="C31" s="15">
        <v>3400000</v>
      </c>
      <c r="D31" s="15">
        <v>3400000</v>
      </c>
      <c r="E31" s="15">
        <v>4407285</v>
      </c>
      <c r="F31" s="15">
        <v>4817855</v>
      </c>
      <c r="G31" s="15">
        <v>5511234</v>
      </c>
      <c r="H31" s="15">
        <v>6133084</v>
      </c>
      <c r="I31" s="15">
        <v>6700000</v>
      </c>
      <c r="J31" s="15">
        <v>6700000</v>
      </c>
      <c r="K31" s="15">
        <v>6000000</v>
      </c>
      <c r="L31" s="15">
        <v>6700000</v>
      </c>
      <c r="M31" s="15">
        <v>6700000</v>
      </c>
      <c r="N31" s="15">
        <v>6700000</v>
      </c>
      <c r="O31" s="15">
        <v>11554162</v>
      </c>
      <c r="P31" s="15">
        <v>11500000</v>
      </c>
      <c r="Q31" s="15">
        <v>11500000</v>
      </c>
      <c r="R31" s="15">
        <v>12660093</v>
      </c>
      <c r="S31" s="15">
        <v>17529397</v>
      </c>
      <c r="T31" s="15">
        <v>20460923</v>
      </c>
      <c r="U31" s="7">
        <v>23737040</v>
      </c>
      <c r="V31" s="15">
        <v>28208284</v>
      </c>
      <c r="W31" s="15">
        <v>37825722</v>
      </c>
      <c r="X31" s="15">
        <f>42147836-36760</f>
        <v>42111076</v>
      </c>
      <c r="Y31" s="15">
        <v>45616219</v>
      </c>
      <c r="Z31" s="15">
        <v>46599768</v>
      </c>
      <c r="AA31" s="15">
        <v>47934417</v>
      </c>
      <c r="AB31" s="15">
        <v>51091527</v>
      </c>
      <c r="AC31" s="15">
        <v>53287573</v>
      </c>
      <c r="AD31" s="15">
        <v>56134801</v>
      </c>
      <c r="AE31" s="15">
        <v>10000000</v>
      </c>
      <c r="AF31" s="35">
        <v>4999995</v>
      </c>
      <c r="AG31" s="35">
        <f>+AF31-AE31</f>
        <v>-5000005</v>
      </c>
      <c r="AH31" s="38">
        <f>+AG31/AE31</f>
        <v>-0.5000005</v>
      </c>
    </row>
    <row r="32" spans="1:34" ht="12.75">
      <c r="A32" s="9" t="s">
        <v>19</v>
      </c>
      <c r="B32" s="15">
        <v>21768776</v>
      </c>
      <c r="C32" s="15">
        <v>22898611</v>
      </c>
      <c r="D32" s="15">
        <v>28018222</v>
      </c>
      <c r="E32" s="15">
        <v>2965955</v>
      </c>
      <c r="F32" s="15">
        <v>1695597</v>
      </c>
      <c r="G32" s="15">
        <v>1709514</v>
      </c>
      <c r="H32" s="15">
        <v>1243924</v>
      </c>
      <c r="I32" s="15">
        <v>1185299</v>
      </c>
      <c r="J32" s="15">
        <v>1506838</v>
      </c>
      <c r="K32" s="15">
        <v>1653426</v>
      </c>
      <c r="L32" s="15">
        <v>1397228</v>
      </c>
      <c r="M32" s="15">
        <v>1244520</v>
      </c>
      <c r="N32" s="15">
        <v>1100129</v>
      </c>
      <c r="O32" s="15">
        <v>1132497</v>
      </c>
      <c r="P32" s="15">
        <v>2700649</v>
      </c>
      <c r="Q32" s="15">
        <v>2612519</v>
      </c>
      <c r="R32" s="15">
        <v>2612519</v>
      </c>
      <c r="S32" s="15">
        <v>2722823</v>
      </c>
      <c r="T32" s="15">
        <v>2675904</v>
      </c>
      <c r="U32" s="7">
        <v>2582469</v>
      </c>
      <c r="V32" s="15">
        <v>2574000</v>
      </c>
      <c r="W32" s="15">
        <v>2564805</v>
      </c>
      <c r="X32" s="15">
        <v>700000</v>
      </c>
      <c r="Y32" s="15">
        <v>4339806</v>
      </c>
      <c r="Z32" s="15">
        <v>4339806</v>
      </c>
      <c r="AA32" s="15">
        <v>4339806</v>
      </c>
      <c r="AB32" s="15">
        <v>4339806</v>
      </c>
      <c r="AC32" s="15">
        <v>4286306</v>
      </c>
      <c r="AD32" s="15">
        <v>4286306</v>
      </c>
      <c r="AE32" s="15">
        <v>3696306</v>
      </c>
      <c r="AF32" s="35">
        <v>3696306</v>
      </c>
      <c r="AG32" s="35">
        <f>+AF32-AE32</f>
        <v>0</v>
      </c>
      <c r="AH32" s="38">
        <f>+AG32/AE32</f>
        <v>0</v>
      </c>
    </row>
    <row r="33" spans="1:34" ht="12.75">
      <c r="A33" s="2" t="s">
        <v>20</v>
      </c>
      <c r="B33" s="15">
        <v>9316468</v>
      </c>
      <c r="C33" s="15">
        <v>9220661</v>
      </c>
      <c r="D33" s="15">
        <v>9500000</v>
      </c>
      <c r="E33" s="15">
        <v>8852714</v>
      </c>
      <c r="F33" s="15">
        <v>8362030</v>
      </c>
      <c r="G33" s="15">
        <v>10974465</v>
      </c>
      <c r="H33" s="15">
        <v>9961919</v>
      </c>
      <c r="I33" s="15">
        <v>12516344</v>
      </c>
      <c r="J33" s="15">
        <v>11760750</v>
      </c>
      <c r="K33" s="15">
        <v>10930165</v>
      </c>
      <c r="L33" s="15">
        <v>10321903</v>
      </c>
      <c r="M33" s="15">
        <v>10821903</v>
      </c>
      <c r="N33" s="15">
        <v>13707492</v>
      </c>
      <c r="O33" s="15">
        <v>12948783</v>
      </c>
      <c r="P33" s="15">
        <v>11656783</v>
      </c>
      <c r="Q33" s="15">
        <v>10334296</v>
      </c>
      <c r="R33" s="15">
        <v>10300000</v>
      </c>
      <c r="S33" s="15">
        <v>8610000</v>
      </c>
      <c r="T33" s="15">
        <v>8413276</v>
      </c>
      <c r="U33" s="7">
        <v>7706310</v>
      </c>
      <c r="V33" s="15">
        <v>9138590</v>
      </c>
      <c r="W33" s="15">
        <v>9787738</v>
      </c>
      <c r="X33" s="15">
        <v>10260803</v>
      </c>
      <c r="Y33" s="15">
        <v>8034961</v>
      </c>
      <c r="Z33" s="15">
        <v>11282800</v>
      </c>
      <c r="AA33" s="15">
        <v>13805286</v>
      </c>
      <c r="AB33" s="15">
        <v>14412591</v>
      </c>
      <c r="AC33" s="15">
        <v>15165369</v>
      </c>
      <c r="AD33" s="15">
        <v>20683219</v>
      </c>
      <c r="AE33" s="15">
        <v>27864011</v>
      </c>
      <c r="AF33" s="35">
        <v>36972478</v>
      </c>
      <c r="AG33" s="35">
        <f>+AF33-AE33</f>
        <v>9108467</v>
      </c>
      <c r="AH33" s="38">
        <f>+AG33/AE33</f>
        <v>0.3268900159420695</v>
      </c>
    </row>
    <row r="34" spans="1:33" ht="12.75">
      <c r="A34" s="9" t="s">
        <v>21</v>
      </c>
      <c r="B34" s="15">
        <v>7532140</v>
      </c>
      <c r="C34" s="15">
        <v>5200000</v>
      </c>
      <c r="D34" s="15">
        <v>5093152</v>
      </c>
      <c r="E34" s="15">
        <v>4526514</v>
      </c>
      <c r="F34" s="15">
        <v>4510405</v>
      </c>
      <c r="G34" s="15">
        <v>4550281</v>
      </c>
      <c r="H34" s="15">
        <v>4330615</v>
      </c>
      <c r="I34" s="15">
        <v>4352126</v>
      </c>
      <c r="J34" s="15">
        <v>4339468</v>
      </c>
      <c r="K34" s="15">
        <v>4366995</v>
      </c>
      <c r="L34" s="15">
        <v>4257808</v>
      </c>
      <c r="M34" s="15">
        <v>4394762</v>
      </c>
      <c r="N34" s="15">
        <v>4215695</v>
      </c>
      <c r="O34" s="15">
        <v>4453584</v>
      </c>
      <c r="P34" s="15">
        <v>4462662</v>
      </c>
      <c r="Q34" s="15">
        <v>4500000</v>
      </c>
      <c r="R34" s="15">
        <v>4500000</v>
      </c>
      <c r="S34" s="15">
        <v>8208220</v>
      </c>
      <c r="T34" s="15">
        <v>7885380</v>
      </c>
      <c r="U34" s="7">
        <v>8085108</v>
      </c>
      <c r="V34" s="15">
        <v>8047965</v>
      </c>
      <c r="W34" s="15">
        <v>7975160</v>
      </c>
      <c r="X34" s="15">
        <v>8393404</v>
      </c>
      <c r="Y34" s="15">
        <v>8234011</v>
      </c>
      <c r="Z34" s="15">
        <v>8229861</v>
      </c>
      <c r="AA34" s="15">
        <v>8305058</v>
      </c>
      <c r="AB34" s="15">
        <v>8363487</v>
      </c>
      <c r="AC34" s="15">
        <v>15166556</v>
      </c>
      <c r="AD34" s="15">
        <v>15363829</v>
      </c>
      <c r="AE34" s="15">
        <v>0</v>
      </c>
      <c r="AF34" s="35"/>
      <c r="AG34" s="35"/>
    </row>
    <row r="35" spans="1:33" ht="12.75">
      <c r="A35" s="2" t="s">
        <v>22</v>
      </c>
      <c r="B35" s="15">
        <v>10000000</v>
      </c>
      <c r="C35" s="15">
        <v>10000000</v>
      </c>
      <c r="D35" s="15">
        <v>10000000</v>
      </c>
      <c r="E35" s="15">
        <v>9953347</v>
      </c>
      <c r="F35" s="15">
        <v>10000000</v>
      </c>
      <c r="G35" s="15">
        <v>10000000</v>
      </c>
      <c r="H35" s="15">
        <v>15000000</v>
      </c>
      <c r="I35" s="15">
        <v>15000000</v>
      </c>
      <c r="J35" s="15">
        <v>15000000</v>
      </c>
      <c r="K35" s="15">
        <v>15000000</v>
      </c>
      <c r="L35" s="15">
        <v>15000000</v>
      </c>
      <c r="M35" s="15">
        <v>15000000</v>
      </c>
      <c r="N35" s="15">
        <v>15000000</v>
      </c>
      <c r="O35" s="15">
        <v>14798500</v>
      </c>
      <c r="P35" s="15">
        <v>14371802</v>
      </c>
      <c r="Q35" s="15">
        <v>14040954</v>
      </c>
      <c r="R35" s="15">
        <v>13600000</v>
      </c>
      <c r="S35" s="15">
        <v>13400000</v>
      </c>
      <c r="T35" s="15">
        <v>12956990</v>
      </c>
      <c r="U35" s="7">
        <v>12380250</v>
      </c>
      <c r="V35" s="15">
        <v>11729366</v>
      </c>
      <c r="W35" s="15">
        <v>10890345</v>
      </c>
      <c r="X35" s="15">
        <v>9890345</v>
      </c>
      <c r="Y35" s="15">
        <v>9890345</v>
      </c>
      <c r="Z35" s="15">
        <v>9737250</v>
      </c>
      <c r="AA35" s="15">
        <v>9817172</v>
      </c>
      <c r="AB35" s="15">
        <v>9739974</v>
      </c>
      <c r="AC35" s="15">
        <v>9649236</v>
      </c>
      <c r="AD35" s="15">
        <v>9503232</v>
      </c>
      <c r="AE35" s="15">
        <v>0</v>
      </c>
      <c r="AF35" s="35"/>
      <c r="AG35" s="35"/>
    </row>
    <row r="36" spans="1:34" ht="12.75">
      <c r="A36" s="9" t="s">
        <v>107</v>
      </c>
      <c r="B36" s="15"/>
      <c r="C36" s="15"/>
      <c r="D36" s="15"/>
      <c r="E36" s="15"/>
      <c r="F36" s="15"/>
      <c r="G36" s="15"/>
      <c r="H36" s="15"/>
      <c r="I36" s="15"/>
      <c r="J36" s="15"/>
      <c r="K36" s="15"/>
      <c r="L36" s="15"/>
      <c r="M36" s="15"/>
      <c r="N36" s="15"/>
      <c r="O36" s="15"/>
      <c r="P36" s="15"/>
      <c r="Q36" s="15"/>
      <c r="R36" s="15"/>
      <c r="S36" s="15"/>
      <c r="T36" s="15"/>
      <c r="U36" s="7"/>
      <c r="V36" s="15"/>
      <c r="W36" s="15"/>
      <c r="X36" s="15"/>
      <c r="Y36" s="15"/>
      <c r="Z36" s="15"/>
      <c r="AA36" s="15"/>
      <c r="AB36" s="15"/>
      <c r="AC36" s="15"/>
      <c r="AD36" s="15"/>
      <c r="AE36" s="15">
        <v>24932980</v>
      </c>
      <c r="AF36" s="37">
        <v>24751994</v>
      </c>
      <c r="AG36" s="35">
        <f>+AF36-AE36</f>
        <v>-180986</v>
      </c>
      <c r="AH36" s="38">
        <f>+AG36/AE36</f>
        <v>-0.007258899658203712</v>
      </c>
    </row>
    <row r="37" spans="1:34" ht="12.75">
      <c r="A37" s="2" t="s">
        <v>23</v>
      </c>
      <c r="B37" s="15">
        <v>15730538</v>
      </c>
      <c r="C37" s="15">
        <v>14742061</v>
      </c>
      <c r="D37" s="15">
        <v>14720436</v>
      </c>
      <c r="E37" s="15">
        <v>14700000</v>
      </c>
      <c r="F37" s="15">
        <v>14700000</v>
      </c>
      <c r="G37" s="15">
        <v>18210204</v>
      </c>
      <c r="H37" s="15">
        <v>15535694</v>
      </c>
      <c r="I37" s="15">
        <v>0</v>
      </c>
      <c r="J37" s="15">
        <v>0</v>
      </c>
      <c r="K37" s="15">
        <v>0</v>
      </c>
      <c r="L37" s="15">
        <v>0</v>
      </c>
      <c r="M37" s="15">
        <v>0</v>
      </c>
      <c r="N37" s="15">
        <v>6500000</v>
      </c>
      <c r="O37" s="15">
        <v>6500000</v>
      </c>
      <c r="P37" s="15">
        <v>6500000</v>
      </c>
      <c r="Q37" s="15">
        <v>6900000</v>
      </c>
      <c r="R37" s="15">
        <v>7900000</v>
      </c>
      <c r="S37" s="15">
        <v>10000000</v>
      </c>
      <c r="T37" s="15">
        <v>12000000</v>
      </c>
      <c r="U37" s="7">
        <v>15000000</v>
      </c>
      <c r="V37" s="15">
        <v>18000000</v>
      </c>
      <c r="W37" s="15">
        <v>15000000</v>
      </c>
      <c r="X37" s="15">
        <v>10000000</v>
      </c>
      <c r="Y37" s="15">
        <v>8000000</v>
      </c>
      <c r="Z37" s="15">
        <v>12500000</v>
      </c>
      <c r="AA37" s="15">
        <v>16100000</v>
      </c>
      <c r="AB37" s="15">
        <v>25300000</v>
      </c>
      <c r="AC37" s="15">
        <v>28300000</v>
      </c>
      <c r="AD37" s="15">
        <v>30300000</v>
      </c>
      <c r="AE37" s="15">
        <v>27270000</v>
      </c>
      <c r="AF37" s="37">
        <v>27270000</v>
      </c>
      <c r="AG37" s="35">
        <f>+AF37-AE37</f>
        <v>0</v>
      </c>
      <c r="AH37" s="38">
        <f>+AG37/AE37</f>
        <v>0</v>
      </c>
    </row>
    <row r="38" spans="1:34" ht="12.75">
      <c r="A38" s="2" t="s">
        <v>24</v>
      </c>
      <c r="B38" s="15">
        <v>2800397</v>
      </c>
      <c r="C38" s="15">
        <v>2794412</v>
      </c>
      <c r="D38" s="15">
        <v>2756302</v>
      </c>
      <c r="E38" s="15">
        <v>2804986</v>
      </c>
      <c r="F38" s="15">
        <v>2815812</v>
      </c>
      <c r="G38" s="15">
        <v>2838928</v>
      </c>
      <c r="H38" s="15">
        <v>5838985</v>
      </c>
      <c r="I38" s="15">
        <v>5923637</v>
      </c>
      <c r="J38" s="15">
        <v>5951539</v>
      </c>
      <c r="K38" s="15">
        <v>5951539</v>
      </c>
      <c r="L38" s="15">
        <v>5713477</v>
      </c>
      <c r="M38" s="15">
        <v>5660779</v>
      </c>
      <c r="N38" s="15">
        <v>5660779</v>
      </c>
      <c r="O38" s="15">
        <v>5660779</v>
      </c>
      <c r="P38" s="15">
        <v>6899804</v>
      </c>
      <c r="Q38" s="15">
        <v>6899804</v>
      </c>
      <c r="R38" s="15">
        <v>6899804</v>
      </c>
      <c r="S38" s="15">
        <v>6899804</v>
      </c>
      <c r="T38" s="15">
        <v>6899804</v>
      </c>
      <c r="U38" s="7">
        <v>9899804</v>
      </c>
      <c r="V38" s="15">
        <v>9949804</v>
      </c>
      <c r="W38" s="15">
        <v>9212758</v>
      </c>
      <c r="X38" s="15">
        <v>7830844</v>
      </c>
      <c r="Y38" s="15">
        <v>7339844</v>
      </c>
      <c r="Z38" s="15">
        <v>8539844</v>
      </c>
      <c r="AA38" s="15">
        <v>9039844</v>
      </c>
      <c r="AB38" s="15">
        <v>9289844</v>
      </c>
      <c r="AC38" s="15">
        <v>9489844</v>
      </c>
      <c r="AD38" s="15">
        <v>9989844</v>
      </c>
      <c r="AE38" s="15">
        <v>6823657</v>
      </c>
      <c r="AF38" s="35">
        <v>6823657</v>
      </c>
      <c r="AG38" s="35">
        <f>+AF38-AE38</f>
        <v>0</v>
      </c>
      <c r="AH38" s="38">
        <f>+AG38/AE38</f>
        <v>0</v>
      </c>
    </row>
    <row r="39" spans="1:33" ht="12.75">
      <c r="A39" s="9" t="s">
        <v>25</v>
      </c>
      <c r="B39" s="15">
        <v>22462268</v>
      </c>
      <c r="C39" s="15">
        <v>22184282</v>
      </c>
      <c r="D39" s="15">
        <v>29140038</v>
      </c>
      <c r="E39" s="15">
        <v>58467465</v>
      </c>
      <c r="F39" s="15">
        <v>81285222</v>
      </c>
      <c r="G39" s="15">
        <f>246354+777820-3563733+259022+1500000+916456+320256+300000+127850+18469803+2500000+36728500+4855913+6800000-38644+5877844</f>
        <v>76077441</v>
      </c>
      <c r="H39" s="15">
        <v>79928978</v>
      </c>
      <c r="I39" s="15">
        <v>78414072</v>
      </c>
      <c r="J39" s="15">
        <v>88161503</v>
      </c>
      <c r="K39" s="15">
        <v>84671914</v>
      </c>
      <c r="L39" s="15">
        <v>64467209</v>
      </c>
      <c r="M39" s="15">
        <v>21634264</v>
      </c>
      <c r="N39" s="15">
        <v>0</v>
      </c>
      <c r="O39" s="15">
        <v>20000000</v>
      </c>
      <c r="P39" s="15">
        <v>0</v>
      </c>
      <c r="Q39" s="15">
        <v>0</v>
      </c>
      <c r="R39" s="15">
        <v>0</v>
      </c>
      <c r="S39" s="15">
        <v>0</v>
      </c>
      <c r="T39" s="15">
        <v>0</v>
      </c>
      <c r="U39" s="7">
        <v>0</v>
      </c>
      <c r="V39" s="15">
        <v>0</v>
      </c>
      <c r="W39" s="15">
        <v>0</v>
      </c>
      <c r="X39" s="15">
        <v>0</v>
      </c>
      <c r="Y39" s="15">
        <v>0</v>
      </c>
      <c r="Z39" s="15">
        <v>0</v>
      </c>
      <c r="AA39" s="15">
        <v>0</v>
      </c>
      <c r="AB39" s="15">
        <v>0</v>
      </c>
      <c r="AC39" s="15">
        <v>0</v>
      </c>
      <c r="AD39" s="15">
        <v>0</v>
      </c>
      <c r="AE39" s="15">
        <v>0</v>
      </c>
      <c r="AF39" s="35"/>
      <c r="AG39" s="35"/>
    </row>
    <row r="40" spans="1:33" ht="12.75">
      <c r="A40" s="9"/>
      <c r="B40" s="15"/>
      <c r="C40" s="9"/>
      <c r="D40" s="17"/>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35"/>
      <c r="AG40" s="35"/>
    </row>
    <row r="41" spans="1:34" s="1" customFormat="1" ht="12.75">
      <c r="A41" s="1" t="s">
        <v>26</v>
      </c>
      <c r="B41" s="16">
        <f>SUM(B25:B39)</f>
        <v>319749469</v>
      </c>
      <c r="C41" s="16">
        <f aca="true" t="shared" si="2" ref="C41:AC41">SUM(C25:C39)</f>
        <v>544230521</v>
      </c>
      <c r="D41" s="16">
        <f t="shared" si="2"/>
        <v>708143513</v>
      </c>
      <c r="E41" s="16">
        <f t="shared" si="2"/>
        <v>719265266</v>
      </c>
      <c r="F41" s="16">
        <f t="shared" si="2"/>
        <v>789787622</v>
      </c>
      <c r="G41" s="16">
        <f t="shared" si="2"/>
        <v>897442849</v>
      </c>
      <c r="H41" s="16">
        <f t="shared" si="2"/>
        <v>1055696166</v>
      </c>
      <c r="I41" s="16">
        <f t="shared" si="2"/>
        <v>1187424257</v>
      </c>
      <c r="J41" s="16">
        <f t="shared" si="2"/>
        <v>1239369896</v>
      </c>
      <c r="K41" s="16">
        <f t="shared" si="2"/>
        <v>1234457353</v>
      </c>
      <c r="L41" s="16">
        <f t="shared" si="2"/>
        <v>1159215446</v>
      </c>
      <c r="M41" s="16">
        <f t="shared" si="2"/>
        <v>937175404</v>
      </c>
      <c r="N41" s="16">
        <f t="shared" si="2"/>
        <v>912311132</v>
      </c>
      <c r="O41" s="16">
        <f t="shared" si="2"/>
        <v>938830124</v>
      </c>
      <c r="P41" s="16">
        <f t="shared" si="2"/>
        <v>982602040</v>
      </c>
      <c r="Q41" s="16">
        <f t="shared" si="2"/>
        <v>1032366007</v>
      </c>
      <c r="R41" s="16">
        <f t="shared" si="2"/>
        <v>1075804522</v>
      </c>
      <c r="S41" s="16">
        <f t="shared" si="2"/>
        <v>1138751506</v>
      </c>
      <c r="T41" s="16">
        <f t="shared" si="2"/>
        <v>1199688185</v>
      </c>
      <c r="U41" s="16">
        <f t="shared" si="2"/>
        <v>1280257195</v>
      </c>
      <c r="V41" s="16">
        <f t="shared" si="2"/>
        <v>1348572086</v>
      </c>
      <c r="W41" s="16">
        <f t="shared" si="2"/>
        <v>1370077823</v>
      </c>
      <c r="X41" s="16">
        <f t="shared" si="2"/>
        <v>1323480311</v>
      </c>
      <c r="Y41" s="16">
        <f t="shared" si="2"/>
        <v>1142852521</v>
      </c>
      <c r="Z41" s="16">
        <f t="shared" si="2"/>
        <v>1152156765</v>
      </c>
      <c r="AA41" s="16">
        <f t="shared" si="2"/>
        <v>1259907651</v>
      </c>
      <c r="AB41" s="16">
        <f t="shared" si="2"/>
        <v>1431569369</v>
      </c>
      <c r="AC41" s="16">
        <f t="shared" si="2"/>
        <v>1459717888</v>
      </c>
      <c r="AD41" s="16">
        <f>SUM(AD25:AD39)</f>
        <v>1470626731</v>
      </c>
      <c r="AE41" s="16">
        <f>SUM(AE25:AE39)</f>
        <v>1042874521</v>
      </c>
      <c r="AF41" s="35">
        <v>1045239126</v>
      </c>
      <c r="AG41" s="35">
        <f>+AF41-AE41</f>
        <v>2364605</v>
      </c>
      <c r="AH41" s="38">
        <f>+AG41/AE41</f>
        <v>0.002267391668302154</v>
      </c>
    </row>
    <row r="42" spans="2:33" s="1" customFormat="1" ht="12.75">
      <c r="B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35"/>
      <c r="AG42" s="37"/>
    </row>
    <row r="43" spans="1:34" s="1" customFormat="1" ht="12.75">
      <c r="A43" s="1" t="s">
        <v>41</v>
      </c>
      <c r="B43" s="16">
        <f>B22+B41</f>
        <v>1138347383</v>
      </c>
      <c r="C43" s="16">
        <f>C22+C41</f>
        <v>1381461844</v>
      </c>
      <c r="D43" s="16">
        <f aca="true" t="shared" si="3" ref="D43:AC43">D22+D41</f>
        <v>1545422148</v>
      </c>
      <c r="E43" s="16">
        <f t="shared" si="3"/>
        <v>1666405318</v>
      </c>
      <c r="F43" s="16">
        <f t="shared" si="3"/>
        <v>1868130881</v>
      </c>
      <c r="G43" s="16">
        <f t="shared" si="3"/>
        <v>2029951823</v>
      </c>
      <c r="H43" s="16">
        <f t="shared" si="3"/>
        <v>2373749418</v>
      </c>
      <c r="I43" s="16">
        <f t="shared" si="3"/>
        <v>2576697434</v>
      </c>
      <c r="J43" s="16">
        <f t="shared" si="3"/>
        <v>2692968637</v>
      </c>
      <c r="K43" s="16">
        <f t="shared" si="3"/>
        <v>2457326863</v>
      </c>
      <c r="L43" s="16">
        <f t="shared" si="3"/>
        <v>2341313232</v>
      </c>
      <c r="M43" s="16">
        <f t="shared" si="3"/>
        <v>2057096860</v>
      </c>
      <c r="N43" s="16">
        <f t="shared" si="3"/>
        <v>2192530849</v>
      </c>
      <c r="O43" s="16">
        <f t="shared" si="3"/>
        <v>2349182790</v>
      </c>
      <c r="P43" s="16">
        <f t="shared" si="3"/>
        <v>2550609971</v>
      </c>
      <c r="Q43" s="16">
        <f t="shared" si="3"/>
        <v>2793297553</v>
      </c>
      <c r="R43" s="16">
        <f t="shared" si="3"/>
        <v>3058604604</v>
      </c>
      <c r="S43" s="16">
        <f t="shared" si="3"/>
        <v>3353088201</v>
      </c>
      <c r="T43" s="16">
        <f t="shared" si="3"/>
        <v>3673491516</v>
      </c>
      <c r="U43" s="16">
        <f t="shared" si="3"/>
        <v>3983969012</v>
      </c>
      <c r="V43" s="16">
        <f t="shared" si="3"/>
        <v>4262400853</v>
      </c>
      <c r="W43" s="16">
        <f t="shared" si="3"/>
        <v>4506195701</v>
      </c>
      <c r="X43" s="16">
        <f t="shared" si="3"/>
        <v>4518540609</v>
      </c>
      <c r="Y43" s="16">
        <f t="shared" si="3"/>
        <v>4214580904</v>
      </c>
      <c r="Z43" s="16">
        <f t="shared" si="3"/>
        <v>4323972071</v>
      </c>
      <c r="AA43" s="16">
        <f t="shared" si="3"/>
        <v>4206244153</v>
      </c>
      <c r="AB43" s="16">
        <f t="shared" si="3"/>
        <v>4554873861</v>
      </c>
      <c r="AC43" s="16">
        <f t="shared" si="3"/>
        <v>4782354226</v>
      </c>
      <c r="AD43" s="16">
        <f>AD22+AD41</f>
        <v>5002893866</v>
      </c>
      <c r="AE43" s="16">
        <f>AE22+AE41</f>
        <v>4519395175</v>
      </c>
      <c r="AF43" s="35">
        <v>4688493028.9203</v>
      </c>
      <c r="AG43" s="35">
        <f>+AF43-AE43</f>
        <v>169097853.92029953</v>
      </c>
      <c r="AH43" s="38">
        <f>+AG43/AE43</f>
        <v>0.03741603629965807</v>
      </c>
    </row>
    <row r="44" spans="11:31" ht="12.75">
      <c r="K44" s="7"/>
      <c r="L44" s="7"/>
      <c r="M44" s="7"/>
      <c r="N44" s="7"/>
      <c r="O44" s="7"/>
      <c r="P44" s="7"/>
      <c r="Q44" s="7"/>
      <c r="R44" s="7"/>
      <c r="S44" s="7"/>
      <c r="T44" s="7"/>
      <c r="U44" s="7"/>
      <c r="V44" s="7"/>
      <c r="W44" s="7"/>
      <c r="X44" s="7"/>
      <c r="Y44" s="7"/>
      <c r="Z44" s="7"/>
      <c r="AA44" s="7"/>
      <c r="AB44" s="7"/>
      <c r="AC44" s="7"/>
      <c r="AD44" s="7"/>
      <c r="AE44" s="7"/>
    </row>
    <row r="45" ht="12.75">
      <c r="A45" s="1" t="s">
        <v>119</v>
      </c>
    </row>
    <row r="46" spans="1:32" ht="12.75">
      <c r="A46" s="2" t="s">
        <v>14</v>
      </c>
      <c r="B46" s="35">
        <f>+B26</f>
        <v>143000000</v>
      </c>
      <c r="C46" s="35">
        <f aca="true" t="shared" si="4" ref="C46:AE46">+C26</f>
        <v>348000000</v>
      </c>
      <c r="D46" s="35">
        <f t="shared" si="4"/>
        <v>483288642</v>
      </c>
      <c r="E46" s="35">
        <f t="shared" si="4"/>
        <v>485817308</v>
      </c>
      <c r="F46" s="35">
        <f t="shared" si="4"/>
        <v>509175348</v>
      </c>
      <c r="G46" s="35">
        <f t="shared" si="4"/>
        <v>561563489</v>
      </c>
      <c r="H46" s="35">
        <f t="shared" si="4"/>
        <v>714493953</v>
      </c>
      <c r="I46" s="35">
        <f t="shared" si="4"/>
        <v>814685415</v>
      </c>
      <c r="J46" s="35">
        <f t="shared" si="4"/>
        <v>764994605</v>
      </c>
      <c r="K46" s="35">
        <f t="shared" si="4"/>
        <v>764994605</v>
      </c>
      <c r="L46" s="35">
        <f t="shared" si="4"/>
        <v>734594922</v>
      </c>
      <c r="M46" s="35">
        <f t="shared" si="4"/>
        <v>476315282</v>
      </c>
      <c r="N46" s="35">
        <f t="shared" si="4"/>
        <v>476315282</v>
      </c>
      <c r="O46" s="35">
        <f t="shared" si="4"/>
        <v>476315282</v>
      </c>
      <c r="P46" s="35">
        <f t="shared" si="4"/>
        <v>476315282</v>
      </c>
      <c r="Q46" s="35">
        <f t="shared" si="4"/>
        <v>476315282</v>
      </c>
      <c r="R46" s="35">
        <f t="shared" si="4"/>
        <v>476315282</v>
      </c>
      <c r="S46" s="35">
        <f t="shared" si="4"/>
        <v>476315282</v>
      </c>
      <c r="T46" s="35">
        <f t="shared" si="4"/>
        <v>476315282</v>
      </c>
      <c r="U46" s="35">
        <f t="shared" si="4"/>
        <v>476315282</v>
      </c>
      <c r="V46" s="35">
        <f t="shared" si="4"/>
        <v>476315282</v>
      </c>
      <c r="W46" s="35">
        <f t="shared" si="4"/>
        <v>476315282</v>
      </c>
      <c r="X46" s="35">
        <f t="shared" si="4"/>
        <v>445315278</v>
      </c>
      <c r="Y46" s="35">
        <f t="shared" si="4"/>
        <v>378517988</v>
      </c>
      <c r="Z46" s="35">
        <f t="shared" si="4"/>
        <v>378517988</v>
      </c>
      <c r="AA46" s="35">
        <f t="shared" si="4"/>
        <v>378517988</v>
      </c>
      <c r="AB46" s="35">
        <f t="shared" si="4"/>
        <v>378517988</v>
      </c>
      <c r="AC46" s="35">
        <f t="shared" si="4"/>
        <v>378517988</v>
      </c>
      <c r="AD46" s="35">
        <f t="shared" si="4"/>
        <v>378517988</v>
      </c>
      <c r="AE46" s="35">
        <f t="shared" si="4"/>
        <v>0</v>
      </c>
      <c r="AF46" s="35">
        <f>+AF26</f>
        <v>0</v>
      </c>
    </row>
    <row r="47" spans="1:32" ht="12.75">
      <c r="A47" s="2" t="s">
        <v>113</v>
      </c>
      <c r="B47" s="35">
        <f>+B25</f>
        <v>60900000</v>
      </c>
      <c r="C47" s="35">
        <f aca="true" t="shared" si="5" ref="C47:AD47">+C25</f>
        <v>78045000</v>
      </c>
      <c r="D47" s="35">
        <f t="shared" si="5"/>
        <v>93000000</v>
      </c>
      <c r="E47" s="35">
        <f t="shared" si="5"/>
        <v>96772200</v>
      </c>
      <c r="F47" s="35">
        <f t="shared" si="5"/>
        <v>122650000</v>
      </c>
      <c r="G47" s="35">
        <f t="shared" si="5"/>
        <v>175000000</v>
      </c>
      <c r="H47" s="35">
        <f t="shared" si="5"/>
        <v>170000000</v>
      </c>
      <c r="I47" s="35">
        <f t="shared" si="5"/>
        <v>215000000</v>
      </c>
      <c r="J47" s="35">
        <f t="shared" si="5"/>
        <v>306000000</v>
      </c>
      <c r="K47" s="35">
        <f t="shared" si="5"/>
        <v>306000000</v>
      </c>
      <c r="L47" s="35">
        <f t="shared" si="5"/>
        <v>306000000</v>
      </c>
      <c r="M47" s="35">
        <f t="shared" si="5"/>
        <v>306000000</v>
      </c>
      <c r="N47" s="35">
        <f t="shared" si="5"/>
        <v>329000000</v>
      </c>
      <c r="O47" s="35">
        <f t="shared" si="5"/>
        <v>329000000</v>
      </c>
      <c r="P47" s="35">
        <f t="shared" si="5"/>
        <v>391600000</v>
      </c>
      <c r="Q47" s="35">
        <f t="shared" si="5"/>
        <v>442600000</v>
      </c>
      <c r="R47" s="35">
        <f t="shared" si="5"/>
        <v>484180000</v>
      </c>
      <c r="S47" s="35">
        <f t="shared" si="5"/>
        <v>539665201</v>
      </c>
      <c r="T47" s="35">
        <f t="shared" si="5"/>
        <v>597453642</v>
      </c>
      <c r="U47" s="35">
        <f t="shared" si="5"/>
        <v>670000000</v>
      </c>
      <c r="V47" s="35">
        <f t="shared" si="5"/>
        <v>730000000</v>
      </c>
      <c r="W47" s="35">
        <f t="shared" si="5"/>
        <v>778091951</v>
      </c>
      <c r="X47" s="35">
        <f t="shared" si="5"/>
        <v>778091951</v>
      </c>
      <c r="Y47" s="35">
        <f t="shared" si="5"/>
        <v>661378162</v>
      </c>
      <c r="Z47" s="35">
        <f t="shared" si="5"/>
        <v>661378162</v>
      </c>
      <c r="AA47" s="35">
        <f t="shared" si="5"/>
        <v>761378162</v>
      </c>
      <c r="AB47" s="35">
        <f t="shared" si="5"/>
        <v>920028283</v>
      </c>
      <c r="AC47" s="35">
        <f t="shared" si="5"/>
        <v>935028283</v>
      </c>
      <c r="AD47" s="35">
        <f t="shared" si="5"/>
        <v>935028283</v>
      </c>
      <c r="AE47" s="35">
        <f>+AE27</f>
        <v>936437803</v>
      </c>
      <c r="AF47" s="35">
        <f>+AF27</f>
        <v>936437803</v>
      </c>
    </row>
    <row r="48" spans="1:32" ht="12.75">
      <c r="A48" s="2" t="s">
        <v>100</v>
      </c>
      <c r="B48" s="35">
        <f>+B10</f>
        <v>644264017</v>
      </c>
      <c r="C48" s="35">
        <f aca="true" t="shared" si="6" ref="C48:AE48">+C10</f>
        <v>640107719</v>
      </c>
      <c r="D48" s="35">
        <f t="shared" si="6"/>
        <v>641317731</v>
      </c>
      <c r="E48" s="35">
        <f t="shared" si="6"/>
        <v>762769589</v>
      </c>
      <c r="F48" s="35">
        <f t="shared" si="6"/>
        <v>876911538</v>
      </c>
      <c r="G48" s="35">
        <f t="shared" si="6"/>
        <v>928020900</v>
      </c>
      <c r="H48" s="35">
        <f t="shared" si="6"/>
        <v>1049605938</v>
      </c>
      <c r="I48" s="35">
        <f t="shared" si="6"/>
        <v>1143908099</v>
      </c>
      <c r="J48" s="35">
        <f t="shared" si="6"/>
        <v>1207854204</v>
      </c>
      <c r="K48" s="35">
        <f t="shared" si="6"/>
        <v>993695658</v>
      </c>
      <c r="L48" s="35">
        <f t="shared" si="6"/>
        <v>953855273</v>
      </c>
      <c r="M48" s="35">
        <f t="shared" si="6"/>
        <v>883443325</v>
      </c>
      <c r="N48" s="35">
        <f t="shared" si="6"/>
        <v>1045050966</v>
      </c>
      <c r="O48" s="35">
        <f t="shared" si="6"/>
        <v>1159853956</v>
      </c>
      <c r="P48" s="35">
        <f t="shared" si="6"/>
        <v>1300407406</v>
      </c>
      <c r="Q48" s="35">
        <f t="shared" si="6"/>
        <v>1486542892</v>
      </c>
      <c r="R48" s="35">
        <f t="shared" si="6"/>
        <v>1693128556</v>
      </c>
      <c r="S48" s="35">
        <f t="shared" si="6"/>
        <v>1895409870</v>
      </c>
      <c r="T48" s="35">
        <f t="shared" si="6"/>
        <v>2136158740</v>
      </c>
      <c r="U48" s="35">
        <f t="shared" si="6"/>
        <v>2332922208</v>
      </c>
      <c r="V48" s="35">
        <f t="shared" si="6"/>
        <v>2491644317</v>
      </c>
      <c r="W48" s="35">
        <f t="shared" si="6"/>
        <v>2688334889</v>
      </c>
      <c r="X48" s="35">
        <f t="shared" si="6"/>
        <v>2734518245</v>
      </c>
      <c r="Y48" s="35">
        <f t="shared" si="6"/>
        <v>2617781668</v>
      </c>
      <c r="Z48" s="35">
        <f t="shared" si="6"/>
        <v>2674589844</v>
      </c>
      <c r="AA48" s="35">
        <f t="shared" si="6"/>
        <v>2760751636</v>
      </c>
      <c r="AB48" s="35">
        <f t="shared" si="6"/>
        <v>2930411464</v>
      </c>
      <c r="AC48" s="35">
        <f t="shared" si="6"/>
        <v>3118235701</v>
      </c>
      <c r="AD48" s="35">
        <f t="shared" si="6"/>
        <v>3309445071</v>
      </c>
      <c r="AE48" s="35">
        <f t="shared" si="6"/>
        <v>3243256175</v>
      </c>
      <c r="AF48" s="35">
        <f>+AF10</f>
        <v>3408799255.9203005</v>
      </c>
    </row>
    <row r="49" spans="1:32" ht="12.75">
      <c r="A49" s="2" t="s">
        <v>116</v>
      </c>
      <c r="B49" s="35">
        <f>B43-SUM(B46:B48)-B12</f>
        <v>199272466</v>
      </c>
      <c r="C49" s="35">
        <f aca="true" t="shared" si="7" ref="C49:AF49">C43-SUM(C46:C48)-C12</f>
        <v>228431312</v>
      </c>
      <c r="D49" s="35">
        <f t="shared" si="7"/>
        <v>243239402</v>
      </c>
      <c r="E49" s="35">
        <f t="shared" si="7"/>
        <v>242767597</v>
      </c>
      <c r="F49" s="35">
        <f t="shared" si="7"/>
        <v>270033313</v>
      </c>
      <c r="G49" s="35">
        <f t="shared" si="7"/>
        <v>277681494</v>
      </c>
      <c r="H49" s="35">
        <f t="shared" si="7"/>
        <v>343858962</v>
      </c>
      <c r="I49" s="35">
        <f t="shared" si="7"/>
        <v>301304261</v>
      </c>
      <c r="J49" s="35">
        <f t="shared" si="7"/>
        <v>307815677</v>
      </c>
      <c r="K49" s="35">
        <f t="shared" si="7"/>
        <v>284141126</v>
      </c>
      <c r="L49" s="35">
        <f t="shared" si="7"/>
        <v>235412328</v>
      </c>
      <c r="M49" s="35">
        <f t="shared" si="7"/>
        <v>267362097</v>
      </c>
      <c r="N49" s="35">
        <f t="shared" si="7"/>
        <v>219045412</v>
      </c>
      <c r="O49" s="35">
        <f t="shared" si="7"/>
        <v>246377717</v>
      </c>
      <c r="P49" s="35">
        <f t="shared" si="7"/>
        <v>235459432</v>
      </c>
      <c r="Q49" s="35">
        <f t="shared" si="7"/>
        <v>236420369</v>
      </c>
      <c r="R49" s="35">
        <f t="shared" si="7"/>
        <v>240805594</v>
      </c>
      <c r="S49" s="35">
        <f t="shared" si="7"/>
        <v>255383290</v>
      </c>
      <c r="T49" s="35">
        <f t="shared" si="7"/>
        <v>258335251</v>
      </c>
      <c r="U49" s="35">
        <f t="shared" si="7"/>
        <v>267950518</v>
      </c>
      <c r="V49" s="35">
        <f t="shared" si="7"/>
        <v>283543816</v>
      </c>
      <c r="W49" s="35">
        <f t="shared" si="7"/>
        <v>251161924</v>
      </c>
      <c r="X49" s="35">
        <f t="shared" si="7"/>
        <v>232342620</v>
      </c>
      <c r="Y49" s="35">
        <f t="shared" si="7"/>
        <v>211752038</v>
      </c>
      <c r="Z49" s="35">
        <f t="shared" si="7"/>
        <v>268489515</v>
      </c>
      <c r="AA49" s="35">
        <f t="shared" si="7"/>
        <v>305596367</v>
      </c>
      <c r="AB49" s="35">
        <f t="shared" si="7"/>
        <v>325916126</v>
      </c>
      <c r="AC49" s="35">
        <f t="shared" si="7"/>
        <v>350572254</v>
      </c>
      <c r="AD49" s="35">
        <f t="shared" si="7"/>
        <v>379902524</v>
      </c>
      <c r="AE49" s="35">
        <f t="shared" si="7"/>
        <v>339701197</v>
      </c>
      <c r="AF49" s="35">
        <f t="shared" si="7"/>
        <v>343255969.99999905</v>
      </c>
    </row>
    <row r="50" spans="1:32" ht="12.75">
      <c r="A50" s="2" t="s">
        <v>111</v>
      </c>
      <c r="B50" s="35">
        <f>SUM(B46:B49)</f>
        <v>1047436483</v>
      </c>
      <c r="C50" s="35">
        <f aca="true" t="shared" si="8" ref="C50:AF50">SUM(C46:C49)</f>
        <v>1294584031</v>
      </c>
      <c r="D50" s="35">
        <f t="shared" si="8"/>
        <v>1460845775</v>
      </c>
      <c r="E50" s="35">
        <f t="shared" si="8"/>
        <v>1588126694</v>
      </c>
      <c r="F50" s="35">
        <f t="shared" si="8"/>
        <v>1778770199</v>
      </c>
      <c r="G50" s="35">
        <f t="shared" si="8"/>
        <v>1942265883</v>
      </c>
      <c r="H50" s="35">
        <f t="shared" si="8"/>
        <v>2277958853</v>
      </c>
      <c r="I50" s="35">
        <f t="shared" si="8"/>
        <v>2474897775</v>
      </c>
      <c r="J50" s="35">
        <f t="shared" si="8"/>
        <v>2586664486</v>
      </c>
      <c r="K50" s="35">
        <f t="shared" si="8"/>
        <v>2348831389</v>
      </c>
      <c r="L50" s="35">
        <f t="shared" si="8"/>
        <v>2229862523</v>
      </c>
      <c r="M50" s="35">
        <f t="shared" si="8"/>
        <v>1933120704</v>
      </c>
      <c r="N50" s="35">
        <f t="shared" si="8"/>
        <v>2069411660</v>
      </c>
      <c r="O50" s="35">
        <f t="shared" si="8"/>
        <v>2211546955</v>
      </c>
      <c r="P50" s="35">
        <f t="shared" si="8"/>
        <v>2403782120</v>
      </c>
      <c r="Q50" s="35">
        <f t="shared" si="8"/>
        <v>2641878543</v>
      </c>
      <c r="R50" s="35">
        <f t="shared" si="8"/>
        <v>2894429432</v>
      </c>
      <c r="S50" s="35">
        <f t="shared" si="8"/>
        <v>3166773643</v>
      </c>
      <c r="T50" s="35">
        <f t="shared" si="8"/>
        <v>3468262915</v>
      </c>
      <c r="U50" s="35">
        <f t="shared" si="8"/>
        <v>3747188008</v>
      </c>
      <c r="V50" s="35">
        <f t="shared" si="8"/>
        <v>3981503415</v>
      </c>
      <c r="W50" s="35">
        <f t="shared" si="8"/>
        <v>4193904046</v>
      </c>
      <c r="X50" s="35">
        <f t="shared" si="8"/>
        <v>4190268094</v>
      </c>
      <c r="Y50" s="35">
        <f t="shared" si="8"/>
        <v>3869429856</v>
      </c>
      <c r="Z50" s="35">
        <f t="shared" si="8"/>
        <v>3982975509</v>
      </c>
      <c r="AA50" s="35">
        <f t="shared" si="8"/>
        <v>4206244153</v>
      </c>
      <c r="AB50" s="35">
        <f t="shared" si="8"/>
        <v>4554873861</v>
      </c>
      <c r="AC50" s="35">
        <f t="shared" si="8"/>
        <v>4782354226</v>
      </c>
      <c r="AD50" s="35">
        <f t="shared" si="8"/>
        <v>5002893866</v>
      </c>
      <c r="AE50" s="35">
        <f t="shared" si="8"/>
        <v>4519395175</v>
      </c>
      <c r="AF50" s="35">
        <f t="shared" si="8"/>
        <v>4688493028.9203</v>
      </c>
    </row>
    <row r="51" spans="1:32" ht="12.75">
      <c r="A51" s="2" t="s">
        <v>101</v>
      </c>
      <c r="B51" s="35">
        <f>+B12</f>
        <v>90910900</v>
      </c>
      <c r="C51" s="35">
        <f aca="true" t="shared" si="9" ref="C51:AE51">+C12</f>
        <v>86877813</v>
      </c>
      <c r="D51" s="35">
        <f t="shared" si="9"/>
        <v>84576373</v>
      </c>
      <c r="E51" s="35">
        <f t="shared" si="9"/>
        <v>78278624</v>
      </c>
      <c r="F51" s="35">
        <f t="shared" si="9"/>
        <v>89360682</v>
      </c>
      <c r="G51" s="35">
        <f t="shared" si="9"/>
        <v>87685940</v>
      </c>
      <c r="H51" s="35">
        <f t="shared" si="9"/>
        <v>95790565</v>
      </c>
      <c r="I51" s="35">
        <f t="shared" si="9"/>
        <v>101799659</v>
      </c>
      <c r="J51" s="35">
        <f t="shared" si="9"/>
        <v>106304151</v>
      </c>
      <c r="K51" s="35">
        <f t="shared" si="9"/>
        <v>108495474</v>
      </c>
      <c r="L51" s="35">
        <f t="shared" si="9"/>
        <v>111450709</v>
      </c>
      <c r="M51" s="35">
        <f t="shared" si="9"/>
        <v>123976156</v>
      </c>
      <c r="N51" s="35">
        <f t="shared" si="9"/>
        <v>123119189</v>
      </c>
      <c r="O51" s="35">
        <f t="shared" si="9"/>
        <v>137635835</v>
      </c>
      <c r="P51" s="35">
        <f t="shared" si="9"/>
        <v>146827851</v>
      </c>
      <c r="Q51" s="35">
        <f t="shared" si="9"/>
        <v>151419010</v>
      </c>
      <c r="R51" s="35">
        <f t="shared" si="9"/>
        <v>164175172</v>
      </c>
      <c r="S51" s="35">
        <f t="shared" si="9"/>
        <v>186314558</v>
      </c>
      <c r="T51" s="35">
        <f t="shared" si="9"/>
        <v>205228601</v>
      </c>
      <c r="U51" s="35">
        <f t="shared" si="9"/>
        <v>236781004</v>
      </c>
      <c r="V51" s="35">
        <f t="shared" si="9"/>
        <v>280897438</v>
      </c>
      <c r="W51" s="35">
        <f t="shared" si="9"/>
        <v>312291655</v>
      </c>
      <c r="X51" s="35">
        <f t="shared" si="9"/>
        <v>328272515</v>
      </c>
      <c r="Y51" s="35">
        <f t="shared" si="9"/>
        <v>345151048</v>
      </c>
      <c r="Z51" s="35">
        <f t="shared" si="9"/>
        <v>340996562</v>
      </c>
      <c r="AA51" s="35">
        <f t="shared" si="9"/>
        <v>0</v>
      </c>
      <c r="AB51" s="35">
        <f t="shared" si="9"/>
        <v>0</v>
      </c>
      <c r="AC51" s="35">
        <f t="shared" si="9"/>
        <v>0</v>
      </c>
      <c r="AD51" s="35">
        <f t="shared" si="9"/>
        <v>0</v>
      </c>
      <c r="AE51" s="35">
        <f t="shared" si="9"/>
        <v>0</v>
      </c>
      <c r="AF51" s="35">
        <f>+AF12</f>
        <v>0</v>
      </c>
    </row>
    <row r="52" spans="1:32" ht="12.75">
      <c r="A52" s="2" t="s">
        <v>112</v>
      </c>
      <c r="B52" s="35">
        <f>+B51+B50</f>
        <v>1138347383</v>
      </c>
      <c r="C52" s="35">
        <f aca="true" t="shared" si="10" ref="C52:AF52">+C51+C50</f>
        <v>1381461844</v>
      </c>
      <c r="D52" s="35">
        <f t="shared" si="10"/>
        <v>1545422148</v>
      </c>
      <c r="E52" s="35">
        <f t="shared" si="10"/>
        <v>1666405318</v>
      </c>
      <c r="F52" s="35">
        <f t="shared" si="10"/>
        <v>1868130881</v>
      </c>
      <c r="G52" s="35">
        <f t="shared" si="10"/>
        <v>2029951823</v>
      </c>
      <c r="H52" s="35">
        <f t="shared" si="10"/>
        <v>2373749418</v>
      </c>
      <c r="I52" s="35">
        <f t="shared" si="10"/>
        <v>2576697434</v>
      </c>
      <c r="J52" s="35">
        <f t="shared" si="10"/>
        <v>2692968637</v>
      </c>
      <c r="K52" s="35">
        <f t="shared" si="10"/>
        <v>2457326863</v>
      </c>
      <c r="L52" s="35">
        <f t="shared" si="10"/>
        <v>2341313232</v>
      </c>
      <c r="M52" s="35">
        <f t="shared" si="10"/>
        <v>2057096860</v>
      </c>
      <c r="N52" s="35">
        <f t="shared" si="10"/>
        <v>2192530849</v>
      </c>
      <c r="O52" s="35">
        <f t="shared" si="10"/>
        <v>2349182790</v>
      </c>
      <c r="P52" s="35">
        <f t="shared" si="10"/>
        <v>2550609971</v>
      </c>
      <c r="Q52" s="35">
        <f t="shared" si="10"/>
        <v>2793297553</v>
      </c>
      <c r="R52" s="35">
        <f t="shared" si="10"/>
        <v>3058604604</v>
      </c>
      <c r="S52" s="35">
        <f t="shared" si="10"/>
        <v>3353088201</v>
      </c>
      <c r="T52" s="35">
        <f t="shared" si="10"/>
        <v>3673491516</v>
      </c>
      <c r="U52" s="35">
        <f t="shared" si="10"/>
        <v>3983969012</v>
      </c>
      <c r="V52" s="35">
        <f t="shared" si="10"/>
        <v>4262400853</v>
      </c>
      <c r="W52" s="35">
        <f t="shared" si="10"/>
        <v>4506195701</v>
      </c>
      <c r="X52" s="35">
        <f t="shared" si="10"/>
        <v>4518540609</v>
      </c>
      <c r="Y52" s="35">
        <f t="shared" si="10"/>
        <v>4214580904</v>
      </c>
      <c r="Z52" s="35">
        <f t="shared" si="10"/>
        <v>4323972071</v>
      </c>
      <c r="AA52" s="35">
        <f t="shared" si="10"/>
        <v>4206244153</v>
      </c>
      <c r="AB52" s="35">
        <f t="shared" si="10"/>
        <v>4554873861</v>
      </c>
      <c r="AC52" s="35">
        <f t="shared" si="10"/>
        <v>4782354226</v>
      </c>
      <c r="AD52" s="35">
        <f t="shared" si="10"/>
        <v>5002893866</v>
      </c>
      <c r="AE52" s="35">
        <f t="shared" si="10"/>
        <v>4519395175</v>
      </c>
      <c r="AF52" s="35">
        <f t="shared" si="10"/>
        <v>4688493028.9203</v>
      </c>
    </row>
    <row r="53" spans="2:32" ht="12.75">
      <c r="B53" s="2">
        <f aca="true" t="shared" si="11" ref="B53:AF53">+B52-B43</f>
        <v>0</v>
      </c>
      <c r="C53" s="2">
        <f t="shared" si="11"/>
        <v>0</v>
      </c>
      <c r="D53" s="2">
        <f t="shared" si="11"/>
        <v>0</v>
      </c>
      <c r="E53" s="2">
        <f t="shared" si="11"/>
        <v>0</v>
      </c>
      <c r="F53" s="2">
        <f t="shared" si="11"/>
        <v>0</v>
      </c>
      <c r="G53" s="2">
        <f t="shared" si="11"/>
        <v>0</v>
      </c>
      <c r="H53" s="2">
        <f t="shared" si="11"/>
        <v>0</v>
      </c>
      <c r="I53" s="2">
        <f t="shared" si="11"/>
        <v>0</v>
      </c>
      <c r="J53" s="2">
        <f t="shared" si="11"/>
        <v>0</v>
      </c>
      <c r="K53" s="2">
        <f t="shared" si="11"/>
        <v>0</v>
      </c>
      <c r="L53" s="2">
        <f t="shared" si="11"/>
        <v>0</v>
      </c>
      <c r="M53" s="2">
        <f t="shared" si="11"/>
        <v>0</v>
      </c>
      <c r="N53" s="2">
        <f t="shared" si="11"/>
        <v>0</v>
      </c>
      <c r="O53" s="2">
        <f t="shared" si="11"/>
        <v>0</v>
      </c>
      <c r="P53" s="2">
        <f t="shared" si="11"/>
        <v>0</v>
      </c>
      <c r="Q53" s="2">
        <f t="shared" si="11"/>
        <v>0</v>
      </c>
      <c r="R53" s="2">
        <f t="shared" si="11"/>
        <v>0</v>
      </c>
      <c r="S53" s="2">
        <f t="shared" si="11"/>
        <v>0</v>
      </c>
      <c r="T53" s="2">
        <f t="shared" si="11"/>
        <v>0</v>
      </c>
      <c r="U53" s="2">
        <f t="shared" si="11"/>
        <v>0</v>
      </c>
      <c r="V53" s="2">
        <f t="shared" si="11"/>
        <v>0</v>
      </c>
      <c r="W53" s="2">
        <f t="shared" si="11"/>
        <v>0</v>
      </c>
      <c r="X53" s="2">
        <f t="shared" si="11"/>
        <v>0</v>
      </c>
      <c r="Y53" s="2">
        <f t="shared" si="11"/>
        <v>0</v>
      </c>
      <c r="Z53" s="2">
        <f t="shared" si="11"/>
        <v>0</v>
      </c>
      <c r="AA53" s="2">
        <f t="shared" si="11"/>
        <v>0</v>
      </c>
      <c r="AB53" s="2">
        <f t="shared" si="11"/>
        <v>0</v>
      </c>
      <c r="AC53" s="2">
        <f t="shared" si="11"/>
        <v>0</v>
      </c>
      <c r="AD53" s="2">
        <f t="shared" si="11"/>
        <v>0</v>
      </c>
      <c r="AE53" s="2">
        <f t="shared" si="11"/>
        <v>0</v>
      </c>
      <c r="AF53" s="2">
        <f t="shared" si="11"/>
        <v>0</v>
      </c>
    </row>
    <row r="56" ht="12.75">
      <c r="AF56" s="1"/>
    </row>
    <row r="57" ht="12.75">
      <c r="AF57" s="1"/>
    </row>
    <row r="58" ht="12.75">
      <c r="AF58" s="1"/>
    </row>
    <row r="70" ht="12.75">
      <c r="AF70" s="36"/>
    </row>
  </sheetData>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AH43"/>
  <sheetViews>
    <sheetView workbookViewId="0" topLeftCell="A1">
      <pane xSplit="1" ySplit="9" topLeftCell="S10" activePane="bottomRight" state="frozen"/>
      <selection pane="topLeft" activeCell="A1" sqref="A1"/>
      <selection pane="topRight" activeCell="B1" sqref="B1"/>
      <selection pane="bottomLeft" activeCell="A10" sqref="A10"/>
      <selection pane="bottomRight" activeCell="B10" sqref="B10"/>
    </sheetView>
  </sheetViews>
  <sheetFormatPr defaultColWidth="8.88671875" defaultRowHeight="15.75"/>
  <cols>
    <col min="1" max="1" width="32.4453125" style="19" customWidth="1"/>
    <col min="2" max="9" width="8.6640625" style="19" bestFit="1" customWidth="1"/>
    <col min="10" max="10" width="9.88671875" style="19" bestFit="1" customWidth="1"/>
    <col min="11" max="22" width="8.6640625" style="19" bestFit="1" customWidth="1"/>
    <col min="23" max="23" width="9.3359375" style="19" bestFit="1" customWidth="1"/>
    <col min="24" max="25" width="8.6640625" style="19" bestFit="1" customWidth="1"/>
    <col min="26" max="31" width="8.6640625" style="19" customWidth="1"/>
    <col min="32" max="32" width="1.77734375" style="19" customWidth="1"/>
    <col min="33" max="33" width="8.6640625" style="19" bestFit="1" customWidth="1"/>
    <col min="34" max="34" width="7.88671875" style="19" bestFit="1" customWidth="1"/>
    <col min="35" max="16384" width="7.10546875" style="19" customWidth="1"/>
  </cols>
  <sheetData>
    <row r="1" ht="12.75">
      <c r="A1" s="18" t="s">
        <v>37</v>
      </c>
    </row>
    <row r="2" ht="12.75">
      <c r="A2" s="18" t="s">
        <v>38</v>
      </c>
    </row>
    <row r="3" ht="12.75">
      <c r="A3" s="20" t="s">
        <v>40</v>
      </c>
    </row>
    <row r="4" ht="12.75">
      <c r="A4" s="20"/>
    </row>
    <row r="5" ht="12.75">
      <c r="A5" s="21" t="s">
        <v>55</v>
      </c>
    </row>
    <row r="6" ht="12.75">
      <c r="A6" s="20" t="s">
        <v>110</v>
      </c>
    </row>
    <row r="7" spans="33:34" ht="12.75">
      <c r="AG7" s="33" t="s">
        <v>83</v>
      </c>
      <c r="AH7" s="33" t="s">
        <v>84</v>
      </c>
    </row>
    <row r="8" spans="1:34" ht="12.75">
      <c r="A8" s="18" t="s">
        <v>56</v>
      </c>
      <c r="B8" s="22" t="s">
        <v>52</v>
      </c>
      <c r="C8" s="22" t="s">
        <v>51</v>
      </c>
      <c r="D8" s="22" t="s">
        <v>50</v>
      </c>
      <c r="E8" s="22" t="s">
        <v>48</v>
      </c>
      <c r="F8" s="22" t="s">
        <v>47</v>
      </c>
      <c r="G8" s="22" t="s">
        <v>46</v>
      </c>
      <c r="H8" s="22" t="s">
        <v>45</v>
      </c>
      <c r="I8" s="22" t="s">
        <v>44</v>
      </c>
      <c r="J8" s="22" t="s">
        <v>43</v>
      </c>
      <c r="K8" s="22" t="s">
        <v>0</v>
      </c>
      <c r="L8" s="22" t="s">
        <v>1</v>
      </c>
      <c r="M8" s="22" t="s">
        <v>2</v>
      </c>
      <c r="N8" s="22" t="s">
        <v>3</v>
      </c>
      <c r="O8" s="22" t="s">
        <v>4</v>
      </c>
      <c r="P8" s="22" t="s">
        <v>30</v>
      </c>
      <c r="Q8" s="22" t="s">
        <v>31</v>
      </c>
      <c r="R8" s="22" t="s">
        <v>32</v>
      </c>
      <c r="S8" s="22" t="s">
        <v>33</v>
      </c>
      <c r="T8" s="22" t="s">
        <v>34</v>
      </c>
      <c r="U8" s="22" t="s">
        <v>35</v>
      </c>
      <c r="V8" s="22" t="s">
        <v>36</v>
      </c>
      <c r="W8" s="22" t="s">
        <v>39</v>
      </c>
      <c r="X8" s="22" t="s">
        <v>53</v>
      </c>
      <c r="Y8" s="22" t="s">
        <v>54</v>
      </c>
      <c r="Z8" s="22" t="s">
        <v>85</v>
      </c>
      <c r="AA8" s="22" t="s">
        <v>87</v>
      </c>
      <c r="AB8" s="22" t="s">
        <v>88</v>
      </c>
      <c r="AC8" s="22" t="s">
        <v>102</v>
      </c>
      <c r="AD8" s="22" t="s">
        <v>103</v>
      </c>
      <c r="AE8" s="22" t="s">
        <v>105</v>
      </c>
      <c r="AF8" s="22"/>
      <c r="AG8" s="22" t="s">
        <v>109</v>
      </c>
      <c r="AH8" s="22" t="s">
        <v>109</v>
      </c>
    </row>
    <row r="10" spans="1:34" ht="12.75">
      <c r="A10" s="19" t="s">
        <v>57</v>
      </c>
      <c r="B10" s="23">
        <v>73439698</v>
      </c>
      <c r="C10" s="23">
        <v>78153168</v>
      </c>
      <c r="D10" s="23">
        <v>70130981</v>
      </c>
      <c r="E10" s="23">
        <v>70398939</v>
      </c>
      <c r="F10" s="23">
        <v>71559915</v>
      </c>
      <c r="G10" s="23">
        <v>72875037</v>
      </c>
      <c r="H10" s="23">
        <v>73322032</v>
      </c>
      <c r="I10" s="23">
        <v>74025446</v>
      </c>
      <c r="J10" s="23">
        <v>16428175</v>
      </c>
      <c r="K10" s="23">
        <v>17079729</v>
      </c>
      <c r="L10" s="23">
        <v>22441083</v>
      </c>
      <c r="M10" s="23">
        <v>24362078</v>
      </c>
      <c r="N10" s="23">
        <v>24770845</v>
      </c>
      <c r="O10" s="23">
        <v>25505090</v>
      </c>
      <c r="P10" s="23">
        <v>25783333</v>
      </c>
      <c r="Q10" s="23">
        <v>25670560</v>
      </c>
      <c r="R10" s="23">
        <v>24741699</v>
      </c>
      <c r="S10" s="23">
        <v>24970361</v>
      </c>
      <c r="T10" s="23">
        <v>22761259</v>
      </c>
      <c r="U10" s="23">
        <v>20630426</v>
      </c>
      <c r="V10" s="23">
        <v>19120594</v>
      </c>
      <c r="W10" s="23">
        <v>17850238</v>
      </c>
      <c r="X10" s="23">
        <v>18290266</v>
      </c>
      <c r="Y10" s="23">
        <v>16978638</v>
      </c>
      <c r="Z10" s="23">
        <v>16938573</v>
      </c>
      <c r="AA10" s="23">
        <v>17273834</v>
      </c>
      <c r="AB10" s="23">
        <v>17617480</v>
      </c>
      <c r="AC10" s="23">
        <v>17969713</v>
      </c>
      <c r="AD10" s="23">
        <v>18330754</v>
      </c>
      <c r="AE10" s="23">
        <v>18329730</v>
      </c>
      <c r="AF10" s="23"/>
      <c r="AG10" s="34">
        <f>AE10-AD10</f>
        <v>-1024</v>
      </c>
      <c r="AH10" s="32">
        <f>IF(AD10&gt;0,ROUND(AG10/AD10*100,2),0)</f>
        <v>-0.01</v>
      </c>
    </row>
    <row r="11" spans="2:34" ht="12.7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34"/>
      <c r="AH11" s="32"/>
    </row>
    <row r="12" spans="1:34" ht="12.75">
      <c r="A12" s="19" t="s">
        <v>58</v>
      </c>
      <c r="B12" s="23">
        <v>1358424</v>
      </c>
      <c r="C12" s="23">
        <v>1644140</v>
      </c>
      <c r="D12" s="23">
        <v>2279688</v>
      </c>
      <c r="E12" s="23">
        <v>2714388</v>
      </c>
      <c r="F12" s="23">
        <v>2895807</v>
      </c>
      <c r="G12" s="23">
        <v>3356798</v>
      </c>
      <c r="H12" s="23">
        <v>1327907</v>
      </c>
      <c r="I12" s="23">
        <v>2178746</v>
      </c>
      <c r="J12" s="23">
        <v>3024044</v>
      </c>
      <c r="K12" s="23">
        <v>3695149</v>
      </c>
      <c r="L12" s="23">
        <v>3129825</v>
      </c>
      <c r="M12" s="23">
        <v>2908187</v>
      </c>
      <c r="N12" s="23">
        <v>2978144</v>
      </c>
      <c r="O12" s="23">
        <v>2394149</v>
      </c>
      <c r="P12" s="23">
        <v>2173451</v>
      </c>
      <c r="Q12" s="23">
        <v>1726517</v>
      </c>
      <c r="R12" s="23">
        <v>1441224</v>
      </c>
      <c r="S12" s="23">
        <v>1399391</v>
      </c>
      <c r="T12" s="23">
        <v>1367861</v>
      </c>
      <c r="U12" s="23">
        <v>1355643</v>
      </c>
      <c r="V12" s="23">
        <v>1229773</v>
      </c>
      <c r="W12" s="23">
        <v>1064303</v>
      </c>
      <c r="X12" s="23">
        <v>1105715</v>
      </c>
      <c r="Y12" s="23">
        <v>964662</v>
      </c>
      <c r="Z12" s="23">
        <v>868688</v>
      </c>
      <c r="AA12" s="23">
        <v>660376</v>
      </c>
      <c r="AB12" s="23">
        <v>570528</v>
      </c>
      <c r="AC12" s="23">
        <v>369906</v>
      </c>
      <c r="AD12" s="23">
        <v>368391</v>
      </c>
      <c r="AE12" s="23">
        <v>378059</v>
      </c>
      <c r="AF12" s="23"/>
      <c r="AG12" s="34">
        <f aca="true" t="shared" si="0" ref="AG12:AG43">AE12-AD12</f>
        <v>9668</v>
      </c>
      <c r="AH12" s="32">
        <f aca="true" t="shared" si="1" ref="AH12:AH43">IF(AD12&gt;0,ROUND(AG12/AD12*100,2),0)</f>
        <v>2.62</v>
      </c>
    </row>
    <row r="13" spans="1:34" ht="12.75">
      <c r="A13" s="19" t="s">
        <v>59</v>
      </c>
      <c r="B13" s="23">
        <v>1416057</v>
      </c>
      <c r="C13" s="23">
        <v>2336626</v>
      </c>
      <c r="D13" s="23">
        <v>2741090</v>
      </c>
      <c r="E13" s="23">
        <v>3137403</v>
      </c>
      <c r="F13" s="23">
        <v>4166027</v>
      </c>
      <c r="G13" s="23">
        <v>7152029</v>
      </c>
      <c r="H13" s="23">
        <v>4834003</v>
      </c>
      <c r="I13" s="23">
        <v>5438120</v>
      </c>
      <c r="J13" s="23">
        <v>6942543</v>
      </c>
      <c r="K13" s="23">
        <v>10943946</v>
      </c>
      <c r="L13" s="23">
        <v>12422050</v>
      </c>
      <c r="M13" s="23">
        <v>14298116</v>
      </c>
      <c r="N13" s="23">
        <v>16664373</v>
      </c>
      <c r="O13" s="23">
        <v>16618062</v>
      </c>
      <c r="P13" s="23">
        <v>17918365</v>
      </c>
      <c r="Q13" s="23">
        <v>19444936</v>
      </c>
      <c r="R13" s="23">
        <v>19717833</v>
      </c>
      <c r="S13" s="23">
        <v>19540921</v>
      </c>
      <c r="T13" s="23">
        <v>20925731</v>
      </c>
      <c r="U13" s="23">
        <v>23715173</v>
      </c>
      <c r="V13" s="23">
        <v>25599196</v>
      </c>
      <c r="W13" s="23">
        <v>28870075</v>
      </c>
      <c r="X13" s="23">
        <v>34479243</v>
      </c>
      <c r="Y13" s="23">
        <v>37890894</v>
      </c>
      <c r="Z13" s="23">
        <v>44917070</v>
      </c>
      <c r="AA13" s="23">
        <v>55922063</v>
      </c>
      <c r="AB13" s="23">
        <v>70191031</v>
      </c>
      <c r="AC13" s="23">
        <v>72397160</v>
      </c>
      <c r="AD13" s="23">
        <v>73871946</v>
      </c>
      <c r="AE13" s="23">
        <v>64876525</v>
      </c>
      <c r="AF13" s="23"/>
      <c r="AG13" s="34">
        <f t="shared" si="0"/>
        <v>-8995421</v>
      </c>
      <c r="AH13" s="32">
        <f t="shared" si="1"/>
        <v>-12.18</v>
      </c>
    </row>
    <row r="14" spans="1:34" ht="12.75">
      <c r="A14" s="19" t="s">
        <v>60</v>
      </c>
      <c r="B14" s="23">
        <v>2337410</v>
      </c>
      <c r="C14" s="23">
        <v>2561964</v>
      </c>
      <c r="D14" s="23">
        <v>2390814</v>
      </c>
      <c r="E14" s="23">
        <v>2465192</v>
      </c>
      <c r="F14" s="23">
        <v>2270069</v>
      </c>
      <c r="G14" s="23">
        <v>2326821</v>
      </c>
      <c r="H14" s="23">
        <v>1478952</v>
      </c>
      <c r="I14" s="23">
        <v>1528383</v>
      </c>
      <c r="J14" s="23">
        <v>1586443</v>
      </c>
      <c r="K14" s="23">
        <v>1626537</v>
      </c>
      <c r="L14" s="23">
        <v>3652604</v>
      </c>
      <c r="M14" s="23">
        <v>3317948</v>
      </c>
      <c r="N14" s="23">
        <v>3314157</v>
      </c>
      <c r="O14" s="23">
        <v>3390644</v>
      </c>
      <c r="P14" s="23">
        <v>3446516</v>
      </c>
      <c r="Q14" s="23">
        <v>3767411</v>
      </c>
      <c r="R14" s="23">
        <v>4043345</v>
      </c>
      <c r="S14" s="23">
        <v>4276039</v>
      </c>
      <c r="T14" s="23">
        <v>4594165</v>
      </c>
      <c r="U14" s="23">
        <v>5110581</v>
      </c>
      <c r="V14" s="23">
        <v>5350464</v>
      </c>
      <c r="W14" s="23">
        <v>5526560</v>
      </c>
      <c r="X14" s="23">
        <v>6847516</v>
      </c>
      <c r="Y14" s="23">
        <v>6988624</v>
      </c>
      <c r="Z14" s="23">
        <v>7194285</v>
      </c>
      <c r="AA14" s="23">
        <v>7651140</v>
      </c>
      <c r="AB14" s="23">
        <v>8400803</v>
      </c>
      <c r="AC14" s="23">
        <v>9058826</v>
      </c>
      <c r="AD14" s="23">
        <v>9297098</v>
      </c>
      <c r="AE14" s="23">
        <v>8922469</v>
      </c>
      <c r="AF14" s="23"/>
      <c r="AG14" s="34">
        <f t="shared" si="0"/>
        <v>-374629</v>
      </c>
      <c r="AH14" s="32">
        <f t="shared" si="1"/>
        <v>-4.03</v>
      </c>
    </row>
    <row r="15" spans="1:34" ht="12.75">
      <c r="A15" s="19" t="s">
        <v>61</v>
      </c>
      <c r="B15" s="23">
        <v>877106</v>
      </c>
      <c r="C15" s="23">
        <v>845279</v>
      </c>
      <c r="D15" s="23">
        <v>955739</v>
      </c>
      <c r="E15" s="23">
        <v>816893</v>
      </c>
      <c r="F15" s="23">
        <v>1017380</v>
      </c>
      <c r="G15" s="23">
        <v>1042815</v>
      </c>
      <c r="H15" s="23">
        <v>1068885</v>
      </c>
      <c r="I15" s="23">
        <v>1095607</v>
      </c>
      <c r="J15" s="23">
        <v>1122997</v>
      </c>
      <c r="K15" s="23">
        <v>1151072</v>
      </c>
      <c r="L15" s="23">
        <v>1179849</v>
      </c>
      <c r="M15" s="23">
        <v>1209345</v>
      </c>
      <c r="N15" s="23">
        <v>1239579</v>
      </c>
      <c r="O15" s="23">
        <v>1270569</v>
      </c>
      <c r="P15" s="23">
        <v>1302333</v>
      </c>
      <c r="Q15" s="23">
        <v>1334891</v>
      </c>
      <c r="R15" s="23">
        <v>1368263</v>
      </c>
      <c r="S15" s="23">
        <v>1402470</v>
      </c>
      <c r="T15" s="23">
        <v>1437532</v>
      </c>
      <c r="U15" s="23">
        <v>1473470</v>
      </c>
      <c r="V15" s="23">
        <v>1510303</v>
      </c>
      <c r="W15" s="23">
        <v>1548061</v>
      </c>
      <c r="X15" s="23">
        <v>1586763</v>
      </c>
      <c r="Y15" s="23">
        <v>1626432</v>
      </c>
      <c r="Z15" s="23">
        <v>1667093</v>
      </c>
      <c r="AA15" s="23">
        <v>1708770</v>
      </c>
      <c r="AB15" s="23">
        <v>1751489</v>
      </c>
      <c r="AC15" s="23">
        <v>1795276</v>
      </c>
      <c r="AD15" s="23">
        <v>1840158</v>
      </c>
      <c r="AE15" s="23">
        <v>1886162</v>
      </c>
      <c r="AF15" s="23"/>
      <c r="AG15" s="34">
        <f t="shared" si="0"/>
        <v>46004</v>
      </c>
      <c r="AH15" s="32">
        <f t="shared" si="1"/>
        <v>2.5</v>
      </c>
    </row>
    <row r="16" spans="1:34" ht="12.75">
      <c r="A16" s="19" t="s">
        <v>62</v>
      </c>
      <c r="B16" s="23">
        <v>449670</v>
      </c>
      <c r="C16" s="23">
        <v>467660</v>
      </c>
      <c r="D16" s="23">
        <v>479357</v>
      </c>
      <c r="E16" s="23">
        <v>486950</v>
      </c>
      <c r="F16" s="23">
        <v>498477</v>
      </c>
      <c r="G16" s="23">
        <v>509978</v>
      </c>
      <c r="H16" s="23">
        <v>522676</v>
      </c>
      <c r="I16" s="23">
        <v>535716</v>
      </c>
      <c r="J16" s="23">
        <v>549109</v>
      </c>
      <c r="K16" s="23">
        <v>562837</v>
      </c>
      <c r="L16" s="23">
        <v>576907</v>
      </c>
      <c r="M16" s="23">
        <v>591327</v>
      </c>
      <c r="N16" s="23">
        <v>606109</v>
      </c>
      <c r="O16" s="23">
        <v>621261</v>
      </c>
      <c r="P16" s="23">
        <v>636790</v>
      </c>
      <c r="Q16" s="23">
        <v>652707</v>
      </c>
      <c r="R16" s="23">
        <v>669025</v>
      </c>
      <c r="S16" s="23">
        <v>685749</v>
      </c>
      <c r="T16" s="23">
        <v>702895</v>
      </c>
      <c r="U16" s="23">
        <v>720464</v>
      </c>
      <c r="V16" s="23">
        <v>738476</v>
      </c>
      <c r="W16" s="23">
        <v>756936</v>
      </c>
      <c r="X16" s="23">
        <v>775864</v>
      </c>
      <c r="Y16" s="23">
        <v>795258</v>
      </c>
      <c r="Z16" s="23">
        <v>815139</v>
      </c>
      <c r="AA16" s="23">
        <v>835517</v>
      </c>
      <c r="AB16" s="23">
        <v>856405</v>
      </c>
      <c r="AC16" s="23">
        <v>877815</v>
      </c>
      <c r="AD16" s="23">
        <v>899760</v>
      </c>
      <c r="AE16" s="23">
        <v>922254</v>
      </c>
      <c r="AF16" s="23"/>
      <c r="AG16" s="34">
        <f t="shared" si="0"/>
        <v>22494</v>
      </c>
      <c r="AH16" s="32">
        <f t="shared" si="1"/>
        <v>2.5</v>
      </c>
    </row>
    <row r="17" spans="1:34" ht="12.75">
      <c r="A17" s="19" t="s">
        <v>63</v>
      </c>
      <c r="B17" s="23">
        <v>50129</v>
      </c>
      <c r="C17" s="23">
        <v>53728</v>
      </c>
      <c r="D17" s="23">
        <v>53892</v>
      </c>
      <c r="E17" s="23">
        <v>53893</v>
      </c>
      <c r="F17" s="23">
        <v>53893</v>
      </c>
      <c r="G17" s="23">
        <v>53893</v>
      </c>
      <c r="H17" s="23">
        <v>55240</v>
      </c>
      <c r="I17" s="23">
        <v>59198</v>
      </c>
      <c r="J17" s="23">
        <v>60678</v>
      </c>
      <c r="K17" s="23">
        <v>62195</v>
      </c>
      <c r="L17" s="23">
        <v>63750</v>
      </c>
      <c r="M17" s="23">
        <v>65874</v>
      </c>
      <c r="N17" s="23">
        <v>67521</v>
      </c>
      <c r="O17" s="23">
        <v>68932</v>
      </c>
      <c r="P17" s="23">
        <v>70655</v>
      </c>
      <c r="Q17" s="23">
        <v>72421</v>
      </c>
      <c r="R17" s="23">
        <v>74232</v>
      </c>
      <c r="S17" s="23">
        <v>76088</v>
      </c>
      <c r="T17" s="23">
        <v>77990</v>
      </c>
      <c r="U17" s="23">
        <v>79942</v>
      </c>
      <c r="V17" s="23">
        <v>81941</v>
      </c>
      <c r="W17" s="23">
        <v>83990</v>
      </c>
      <c r="X17" s="23">
        <v>86090</v>
      </c>
      <c r="Y17" s="23">
        <v>88242</v>
      </c>
      <c r="Z17" s="23">
        <v>90448</v>
      </c>
      <c r="AA17" s="23">
        <v>92709</v>
      </c>
      <c r="AB17" s="23">
        <v>95027</v>
      </c>
      <c r="AC17" s="23">
        <v>97403</v>
      </c>
      <c r="AD17" s="23">
        <v>99838</v>
      </c>
      <c r="AE17" s="23">
        <v>102334</v>
      </c>
      <c r="AF17" s="23"/>
      <c r="AG17" s="34">
        <f t="shared" si="0"/>
        <v>2496</v>
      </c>
      <c r="AH17" s="32">
        <f t="shared" si="1"/>
        <v>2.5</v>
      </c>
    </row>
    <row r="18" spans="1:34" ht="12.75">
      <c r="A18" s="19" t="s">
        <v>64</v>
      </c>
      <c r="B18" s="23">
        <v>0</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10737760</v>
      </c>
      <c r="Z18" s="23">
        <v>11172840</v>
      </c>
      <c r="AA18" s="23">
        <v>11279720</v>
      </c>
      <c r="AB18" s="23">
        <v>12556700</v>
      </c>
      <c r="AC18" s="23">
        <v>12268160</v>
      </c>
      <c r="AD18" s="23">
        <v>13011320</v>
      </c>
      <c r="AE18" s="23">
        <v>13304020</v>
      </c>
      <c r="AF18" s="23"/>
      <c r="AG18" s="34">
        <f t="shared" si="0"/>
        <v>292700</v>
      </c>
      <c r="AH18" s="32">
        <f t="shared" si="1"/>
        <v>2.25</v>
      </c>
    </row>
    <row r="19" spans="2:34" ht="12.7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G19" s="34"/>
      <c r="AH19" s="32"/>
    </row>
    <row r="20" spans="1:34" ht="12.75">
      <c r="A20" s="18" t="s">
        <v>76</v>
      </c>
      <c r="B20" s="27">
        <f>SUM(B12:B18)</f>
        <v>6488796</v>
      </c>
      <c r="C20" s="27">
        <f aca="true" t="shared" si="2" ref="C20:AE20">SUM(C12:C18)</f>
        <v>7909397</v>
      </c>
      <c r="D20" s="27">
        <f t="shared" si="2"/>
        <v>8900580</v>
      </c>
      <c r="E20" s="27">
        <f t="shared" si="2"/>
        <v>9674719</v>
      </c>
      <c r="F20" s="27">
        <f t="shared" si="2"/>
        <v>10901653</v>
      </c>
      <c r="G20" s="27">
        <f t="shared" si="2"/>
        <v>14442334</v>
      </c>
      <c r="H20" s="27">
        <f t="shared" si="2"/>
        <v>9287663</v>
      </c>
      <c r="I20" s="27">
        <f t="shared" si="2"/>
        <v>10835770</v>
      </c>
      <c r="J20" s="27">
        <f t="shared" si="2"/>
        <v>13285814</v>
      </c>
      <c r="K20" s="27">
        <f t="shared" si="2"/>
        <v>18041736</v>
      </c>
      <c r="L20" s="27">
        <f t="shared" si="2"/>
        <v>21024985</v>
      </c>
      <c r="M20" s="27">
        <f t="shared" si="2"/>
        <v>22390797</v>
      </c>
      <c r="N20" s="27">
        <f t="shared" si="2"/>
        <v>24869883</v>
      </c>
      <c r="O20" s="27">
        <f t="shared" si="2"/>
        <v>24363617</v>
      </c>
      <c r="P20" s="27">
        <f t="shared" si="2"/>
        <v>25548110</v>
      </c>
      <c r="Q20" s="27">
        <f t="shared" si="2"/>
        <v>26998883</v>
      </c>
      <c r="R20" s="27">
        <f t="shared" si="2"/>
        <v>27313922</v>
      </c>
      <c r="S20" s="27">
        <f t="shared" si="2"/>
        <v>27380658</v>
      </c>
      <c r="T20" s="27">
        <f t="shared" si="2"/>
        <v>29106174</v>
      </c>
      <c r="U20" s="27">
        <f t="shared" si="2"/>
        <v>32455273</v>
      </c>
      <c r="V20" s="27">
        <f t="shared" si="2"/>
        <v>34510153</v>
      </c>
      <c r="W20" s="27">
        <f t="shared" si="2"/>
        <v>37849925</v>
      </c>
      <c r="X20" s="27">
        <f t="shared" si="2"/>
        <v>44881191</v>
      </c>
      <c r="Y20" s="27">
        <f t="shared" si="2"/>
        <v>59091872</v>
      </c>
      <c r="Z20" s="27">
        <f t="shared" si="2"/>
        <v>66725563</v>
      </c>
      <c r="AA20" s="27">
        <f t="shared" si="2"/>
        <v>78150295</v>
      </c>
      <c r="AB20" s="27">
        <f t="shared" si="2"/>
        <v>94421983</v>
      </c>
      <c r="AC20" s="27">
        <f t="shared" si="2"/>
        <v>96864546</v>
      </c>
      <c r="AD20" s="27">
        <f t="shared" si="2"/>
        <v>99388511</v>
      </c>
      <c r="AE20" s="27">
        <f t="shared" si="2"/>
        <v>90391823</v>
      </c>
      <c r="AF20" s="23"/>
      <c r="AG20" s="34">
        <f t="shared" si="0"/>
        <v>-8996688</v>
      </c>
      <c r="AH20" s="32">
        <f t="shared" si="1"/>
        <v>-9.05</v>
      </c>
    </row>
    <row r="21" spans="1:34" ht="12.75">
      <c r="A21" s="18"/>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34"/>
      <c r="AH21" s="32"/>
    </row>
    <row r="22" spans="1:34" ht="12.75">
      <c r="A22" s="19" t="s">
        <v>65</v>
      </c>
      <c r="B22" s="23">
        <v>91582000</v>
      </c>
      <c r="C22" s="23">
        <v>101655400</v>
      </c>
      <c r="D22" s="23">
        <v>95000000</v>
      </c>
      <c r="E22" s="23">
        <v>97375000</v>
      </c>
      <c r="F22" s="23">
        <v>99660397</v>
      </c>
      <c r="G22" s="23">
        <v>102304609</v>
      </c>
      <c r="H22" s="23">
        <v>104862224</v>
      </c>
      <c r="I22" s="23">
        <v>107483780</v>
      </c>
      <c r="J22" s="23">
        <v>110170875</v>
      </c>
      <c r="K22" s="23">
        <v>112925147</v>
      </c>
      <c r="L22" s="23">
        <v>115748275</v>
      </c>
      <c r="M22" s="23">
        <v>118641982</v>
      </c>
      <c r="N22" s="23">
        <v>121608030</v>
      </c>
      <c r="O22" s="23">
        <v>124648231</v>
      </c>
      <c r="P22" s="23">
        <v>127764437</v>
      </c>
      <c r="Q22" s="23">
        <v>130958548</v>
      </c>
      <c r="R22" s="23">
        <v>134232512</v>
      </c>
      <c r="S22" s="23">
        <v>137588325</v>
      </c>
      <c r="T22" s="23">
        <v>141028033</v>
      </c>
      <c r="U22" s="23">
        <v>144553734</v>
      </c>
      <c r="V22" s="23">
        <v>144553734</v>
      </c>
      <c r="W22" s="23">
        <v>142848358</v>
      </c>
      <c r="X22" s="23">
        <v>141142988</v>
      </c>
      <c r="Y22" s="23">
        <v>139437614</v>
      </c>
      <c r="Z22" s="23">
        <v>137732241</v>
      </c>
      <c r="AA22" s="23">
        <v>136026868</v>
      </c>
      <c r="AB22" s="23">
        <v>139427540</v>
      </c>
      <c r="AC22" s="23">
        <v>142913229</v>
      </c>
      <c r="AD22" s="23">
        <v>146486060</v>
      </c>
      <c r="AE22" s="23">
        <v>150148212</v>
      </c>
      <c r="AF22" s="23"/>
      <c r="AG22" s="34">
        <f t="shared" si="0"/>
        <v>3662152</v>
      </c>
      <c r="AH22" s="32">
        <f t="shared" si="1"/>
        <v>2.5</v>
      </c>
    </row>
    <row r="23" spans="1:34" ht="12.75">
      <c r="A23" s="19" t="s">
        <v>66</v>
      </c>
      <c r="B23" s="23">
        <v>16001</v>
      </c>
      <c r="C23" s="23">
        <v>15999</v>
      </c>
      <c r="D23" s="23">
        <v>16000</v>
      </c>
      <c r="E23" s="23">
        <v>16000</v>
      </c>
      <c r="F23" s="23">
        <v>25000</v>
      </c>
      <c r="G23" s="23">
        <v>25000</v>
      </c>
      <c r="H23" s="23">
        <v>25000</v>
      </c>
      <c r="I23" s="23">
        <v>25000</v>
      </c>
      <c r="J23" s="23">
        <v>25000</v>
      </c>
      <c r="K23" s="23">
        <v>25000</v>
      </c>
      <c r="L23" s="23">
        <v>25000</v>
      </c>
      <c r="M23" s="23">
        <v>25000</v>
      </c>
      <c r="N23" s="23">
        <v>25000</v>
      </c>
      <c r="O23" s="23">
        <v>25000</v>
      </c>
      <c r="P23" s="23">
        <v>25000</v>
      </c>
      <c r="Q23" s="23">
        <v>25000</v>
      </c>
      <c r="R23" s="23">
        <v>25000</v>
      </c>
      <c r="S23" s="23">
        <v>25000</v>
      </c>
      <c r="T23" s="23">
        <v>25000</v>
      </c>
      <c r="U23" s="23">
        <v>25000</v>
      </c>
      <c r="V23" s="23">
        <v>25000</v>
      </c>
      <c r="W23" s="23">
        <v>25000</v>
      </c>
      <c r="X23" s="23">
        <v>25000</v>
      </c>
      <c r="Y23" s="23">
        <v>25000</v>
      </c>
      <c r="Z23" s="23">
        <v>25000</v>
      </c>
      <c r="AA23" s="23">
        <v>25000</v>
      </c>
      <c r="AB23" s="23">
        <v>25000</v>
      </c>
      <c r="AC23" s="23">
        <v>25000</v>
      </c>
      <c r="AD23" s="23">
        <v>25000</v>
      </c>
      <c r="AE23" s="23">
        <v>25000</v>
      </c>
      <c r="AF23" s="23"/>
      <c r="AG23" s="34">
        <f t="shared" si="0"/>
        <v>0</v>
      </c>
      <c r="AH23" s="32">
        <f t="shared" si="1"/>
        <v>0</v>
      </c>
    </row>
    <row r="24" spans="1:34" ht="12.75">
      <c r="A24" s="19" t="s">
        <v>67</v>
      </c>
      <c r="B24" s="23">
        <v>6261531</v>
      </c>
      <c r="C24" s="23">
        <v>8782291</v>
      </c>
      <c r="D24" s="23">
        <v>8717318</v>
      </c>
      <c r="E24" s="23">
        <v>8646764</v>
      </c>
      <c r="F24" s="23">
        <v>8820071</v>
      </c>
      <c r="G24" s="23">
        <v>9366193</v>
      </c>
      <c r="H24" s="23">
        <v>9567370</v>
      </c>
      <c r="I24" s="23">
        <v>10107010</v>
      </c>
      <c r="J24" s="23">
        <v>10510003</v>
      </c>
      <c r="K24" s="23">
        <v>11058464</v>
      </c>
      <c r="L24" s="23">
        <v>11463142</v>
      </c>
      <c r="M24" s="23">
        <v>11872694</v>
      </c>
      <c r="N24" s="23">
        <v>12127153</v>
      </c>
      <c r="O24" s="23">
        <v>12519947</v>
      </c>
      <c r="P24" s="23">
        <v>12868724</v>
      </c>
      <c r="Q24" s="23">
        <v>13287478</v>
      </c>
      <c r="R24" s="23">
        <v>13859001</v>
      </c>
      <c r="S24" s="23">
        <v>14529638</v>
      </c>
      <c r="T24" s="23">
        <v>15120144</v>
      </c>
      <c r="U24" s="23">
        <v>15669557</v>
      </c>
      <c r="V24" s="23">
        <v>16393922</v>
      </c>
      <c r="W24" s="23">
        <v>17698372</v>
      </c>
      <c r="X24" s="23">
        <v>18125474</v>
      </c>
      <c r="Y24" s="23">
        <v>19226086</v>
      </c>
      <c r="Z24" s="23">
        <v>19638040</v>
      </c>
      <c r="AA24" s="23">
        <v>20235900</v>
      </c>
      <c r="AB24" s="23">
        <v>21494071</v>
      </c>
      <c r="AC24" s="23">
        <v>22701061</v>
      </c>
      <c r="AD24" s="23">
        <v>23152473</v>
      </c>
      <c r="AE24" s="23">
        <v>25743318</v>
      </c>
      <c r="AF24" s="23"/>
      <c r="AG24" s="34">
        <f t="shared" si="0"/>
        <v>2590845</v>
      </c>
      <c r="AH24" s="32">
        <f t="shared" si="1"/>
        <v>11.19</v>
      </c>
    </row>
    <row r="25" spans="2:34" ht="12.7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G25" s="34"/>
      <c r="AH25" s="32"/>
    </row>
    <row r="26" spans="1:34" ht="12.75">
      <c r="A26" s="18" t="s">
        <v>77</v>
      </c>
      <c r="B26" s="27">
        <f>SUM(B22:B24)</f>
        <v>97859532</v>
      </c>
      <c r="C26" s="27">
        <f aca="true" t="shared" si="3" ref="C26:AE26">SUM(C22:C24)</f>
        <v>110453690</v>
      </c>
      <c r="D26" s="27">
        <f t="shared" si="3"/>
        <v>103733318</v>
      </c>
      <c r="E26" s="27">
        <f t="shared" si="3"/>
        <v>106037764</v>
      </c>
      <c r="F26" s="27">
        <f t="shared" si="3"/>
        <v>108505468</v>
      </c>
      <c r="G26" s="27">
        <f t="shared" si="3"/>
        <v>111695802</v>
      </c>
      <c r="H26" s="27">
        <f t="shared" si="3"/>
        <v>114454594</v>
      </c>
      <c r="I26" s="27">
        <f t="shared" si="3"/>
        <v>117615790</v>
      </c>
      <c r="J26" s="27">
        <f t="shared" si="3"/>
        <v>120705878</v>
      </c>
      <c r="K26" s="27">
        <f t="shared" si="3"/>
        <v>124008611</v>
      </c>
      <c r="L26" s="27">
        <f t="shared" si="3"/>
        <v>127236417</v>
      </c>
      <c r="M26" s="27">
        <f t="shared" si="3"/>
        <v>130539676</v>
      </c>
      <c r="N26" s="27">
        <f t="shared" si="3"/>
        <v>133760183</v>
      </c>
      <c r="O26" s="27">
        <f t="shared" si="3"/>
        <v>137193178</v>
      </c>
      <c r="P26" s="27">
        <f t="shared" si="3"/>
        <v>140658161</v>
      </c>
      <c r="Q26" s="27">
        <f t="shared" si="3"/>
        <v>144271026</v>
      </c>
      <c r="R26" s="27">
        <f t="shared" si="3"/>
        <v>148116513</v>
      </c>
      <c r="S26" s="27">
        <f t="shared" si="3"/>
        <v>152142963</v>
      </c>
      <c r="T26" s="27">
        <f t="shared" si="3"/>
        <v>156173177</v>
      </c>
      <c r="U26" s="27">
        <f t="shared" si="3"/>
        <v>160248291</v>
      </c>
      <c r="V26" s="27">
        <f t="shared" si="3"/>
        <v>160972656</v>
      </c>
      <c r="W26" s="27">
        <f t="shared" si="3"/>
        <v>160571730</v>
      </c>
      <c r="X26" s="27">
        <f t="shared" si="3"/>
        <v>159293462</v>
      </c>
      <c r="Y26" s="27">
        <f t="shared" si="3"/>
        <v>158688700</v>
      </c>
      <c r="Z26" s="27">
        <f t="shared" si="3"/>
        <v>157395281</v>
      </c>
      <c r="AA26" s="27">
        <f t="shared" si="3"/>
        <v>156287768</v>
      </c>
      <c r="AB26" s="27">
        <f t="shared" si="3"/>
        <v>160946611</v>
      </c>
      <c r="AC26" s="27">
        <f t="shared" si="3"/>
        <v>165639290</v>
      </c>
      <c r="AD26" s="27">
        <f t="shared" si="3"/>
        <v>169663533</v>
      </c>
      <c r="AE26" s="27">
        <f t="shared" si="3"/>
        <v>175916530</v>
      </c>
      <c r="AF26" s="23"/>
      <c r="AG26" s="34">
        <f t="shared" si="0"/>
        <v>6252997</v>
      </c>
      <c r="AH26" s="32">
        <f t="shared" si="1"/>
        <v>3.69</v>
      </c>
    </row>
    <row r="27" spans="1:34" ht="12.75">
      <c r="A27" s="18"/>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34"/>
      <c r="AH27" s="32"/>
    </row>
    <row r="28" spans="1:34" ht="12.75">
      <c r="A28" s="19" t="s">
        <v>68</v>
      </c>
      <c r="B28" s="23">
        <v>0</v>
      </c>
      <c r="C28" s="23">
        <v>0</v>
      </c>
      <c r="D28" s="23">
        <v>0</v>
      </c>
      <c r="E28" s="23">
        <v>0</v>
      </c>
      <c r="F28" s="23">
        <v>0</v>
      </c>
      <c r="G28" s="23">
        <v>0</v>
      </c>
      <c r="H28" s="23">
        <v>1751760</v>
      </c>
      <c r="I28" s="23">
        <v>1960005</v>
      </c>
      <c r="J28" s="23">
        <v>2362068</v>
      </c>
      <c r="K28" s="23">
        <v>2077742</v>
      </c>
      <c r="L28" s="23">
        <v>1779602</v>
      </c>
      <c r="M28" s="23">
        <v>1546558</v>
      </c>
      <c r="N28" s="23">
        <v>1546558</v>
      </c>
      <c r="O28" s="23">
        <v>1656630</v>
      </c>
      <c r="P28" s="23">
        <v>1226630</v>
      </c>
      <c r="Q28" s="23">
        <v>676630</v>
      </c>
      <c r="R28" s="23">
        <v>676631</v>
      </c>
      <c r="S28" s="23">
        <v>676630</v>
      </c>
      <c r="T28" s="23">
        <v>676630</v>
      </c>
      <c r="U28" s="23">
        <v>676629</v>
      </c>
      <c r="V28" s="23">
        <v>676629</v>
      </c>
      <c r="W28" s="23">
        <v>676629</v>
      </c>
      <c r="X28" s="23">
        <v>676629</v>
      </c>
      <c r="Y28" s="23">
        <v>841992</v>
      </c>
      <c r="Z28" s="23">
        <v>516148</v>
      </c>
      <c r="AA28" s="23">
        <v>406557</v>
      </c>
      <c r="AB28" s="23">
        <v>406563</v>
      </c>
      <c r="AC28" s="23">
        <v>186436</v>
      </c>
      <c r="AD28" s="23">
        <v>186436</v>
      </c>
      <c r="AE28" s="23">
        <v>0</v>
      </c>
      <c r="AG28" s="34">
        <f t="shared" si="0"/>
        <v>-186436</v>
      </c>
      <c r="AH28" s="32">
        <f t="shared" si="1"/>
        <v>-100</v>
      </c>
    </row>
    <row r="29" spans="1:34" ht="12.75">
      <c r="A29" s="19" t="s">
        <v>69</v>
      </c>
      <c r="B29" s="23">
        <v>5044321</v>
      </c>
      <c r="C29" s="23">
        <v>5337013</v>
      </c>
      <c r="D29" s="23">
        <v>4577884</v>
      </c>
      <c r="E29" s="23">
        <v>3834029</v>
      </c>
      <c r="F29" s="23">
        <v>4309322</v>
      </c>
      <c r="G29" s="23">
        <v>3919647</v>
      </c>
      <c r="H29" s="23">
        <v>4439804</v>
      </c>
      <c r="I29" s="23">
        <v>2996836</v>
      </c>
      <c r="J29" s="23">
        <v>3155980</v>
      </c>
      <c r="K29" s="23">
        <v>2446416</v>
      </c>
      <c r="L29" s="23">
        <v>2892694</v>
      </c>
      <c r="M29" s="23">
        <v>2029095</v>
      </c>
      <c r="N29" s="23">
        <v>1630635</v>
      </c>
      <c r="O29" s="23">
        <v>1385888</v>
      </c>
      <c r="P29" s="23">
        <v>1288193</v>
      </c>
      <c r="Q29" s="23">
        <v>1747269</v>
      </c>
      <c r="R29" s="23">
        <v>1944825</v>
      </c>
      <c r="S29" s="23">
        <v>2431002</v>
      </c>
      <c r="T29" s="23">
        <v>2582767</v>
      </c>
      <c r="U29" s="23">
        <v>2202099</v>
      </c>
      <c r="V29" s="23">
        <v>2198591</v>
      </c>
      <c r="W29" s="23">
        <v>2224275</v>
      </c>
      <c r="X29" s="23">
        <v>2224452</v>
      </c>
      <c r="Y29" s="23">
        <v>2670153</v>
      </c>
      <c r="Z29" s="23">
        <v>2378699</v>
      </c>
      <c r="AA29" s="23">
        <v>2804120</v>
      </c>
      <c r="AB29" s="23">
        <v>3044971</v>
      </c>
      <c r="AC29" s="23">
        <v>3477083</v>
      </c>
      <c r="AD29" s="23">
        <v>3329365</v>
      </c>
      <c r="AE29" s="23">
        <v>3783060</v>
      </c>
      <c r="AG29" s="34">
        <f t="shared" si="0"/>
        <v>453695</v>
      </c>
      <c r="AH29" s="32">
        <f t="shared" si="1"/>
        <v>13.63</v>
      </c>
    </row>
    <row r="30" spans="1:34" ht="12.75">
      <c r="A30" s="19" t="s">
        <v>70</v>
      </c>
      <c r="B30" s="23">
        <v>0</v>
      </c>
      <c r="C30" s="23">
        <v>0</v>
      </c>
      <c r="D30" s="23">
        <v>0</v>
      </c>
      <c r="E30" s="23">
        <v>0</v>
      </c>
      <c r="F30" s="23">
        <v>0</v>
      </c>
      <c r="G30" s="23">
        <v>0</v>
      </c>
      <c r="H30" s="23">
        <v>101146</v>
      </c>
      <c r="I30" s="23">
        <v>224249</v>
      </c>
      <c r="J30" s="23">
        <v>348871</v>
      </c>
      <c r="K30" s="23">
        <v>484651</v>
      </c>
      <c r="L30" s="23">
        <v>535649</v>
      </c>
      <c r="M30" s="23">
        <v>573750</v>
      </c>
      <c r="N30" s="23">
        <v>563681</v>
      </c>
      <c r="O30" s="23">
        <v>537637</v>
      </c>
      <c r="P30" s="23">
        <v>304765</v>
      </c>
      <c r="Q30" s="23">
        <v>193582</v>
      </c>
      <c r="R30" s="23">
        <v>135313</v>
      </c>
      <c r="S30" s="23">
        <v>34888</v>
      </c>
      <c r="T30" s="23">
        <v>25809</v>
      </c>
      <c r="U30" s="23">
        <v>363</v>
      </c>
      <c r="V30" s="23">
        <v>363</v>
      </c>
      <c r="W30" s="23">
        <v>0</v>
      </c>
      <c r="X30" s="23">
        <v>0</v>
      </c>
      <c r="Y30" s="23">
        <v>0</v>
      </c>
      <c r="Z30" s="23">
        <v>0</v>
      </c>
      <c r="AA30" s="23">
        <v>0</v>
      </c>
      <c r="AB30" s="23">
        <v>0</v>
      </c>
      <c r="AC30" s="23">
        <v>0</v>
      </c>
      <c r="AD30" s="23">
        <v>0</v>
      </c>
      <c r="AE30" s="23">
        <v>0</v>
      </c>
      <c r="AG30" s="34">
        <f t="shared" si="0"/>
        <v>0</v>
      </c>
      <c r="AH30" s="32">
        <f t="shared" si="1"/>
        <v>0</v>
      </c>
    </row>
    <row r="31" spans="1:34" ht="12.75">
      <c r="A31" s="19" t="s">
        <v>71</v>
      </c>
      <c r="B31" s="23">
        <v>0</v>
      </c>
      <c r="C31" s="23">
        <v>0</v>
      </c>
      <c r="D31" s="23">
        <v>0</v>
      </c>
      <c r="E31" s="23">
        <v>0</v>
      </c>
      <c r="F31" s="23">
        <v>0</v>
      </c>
      <c r="G31" s="23">
        <v>0</v>
      </c>
      <c r="H31" s="23">
        <v>0</v>
      </c>
      <c r="I31" s="23">
        <v>65707</v>
      </c>
      <c r="J31" s="23">
        <v>205483</v>
      </c>
      <c r="K31" s="23">
        <v>205483</v>
      </c>
      <c r="L31" s="23">
        <v>205483</v>
      </c>
      <c r="M31" s="23">
        <v>211108</v>
      </c>
      <c r="N31" s="23">
        <v>211108</v>
      </c>
      <c r="O31" s="23">
        <v>211108</v>
      </c>
      <c r="P31" s="23">
        <v>211108</v>
      </c>
      <c r="Q31" s="23">
        <v>211108</v>
      </c>
      <c r="R31" s="23">
        <v>145401</v>
      </c>
      <c r="S31" s="23">
        <v>145402</v>
      </c>
      <c r="T31" s="23">
        <v>0</v>
      </c>
      <c r="U31" s="23">
        <v>0</v>
      </c>
      <c r="V31" s="23">
        <v>41672</v>
      </c>
      <c r="W31" s="23">
        <v>41672</v>
      </c>
      <c r="X31" s="23">
        <v>41672</v>
      </c>
      <c r="Y31" s="23">
        <v>160498</v>
      </c>
      <c r="Z31" s="23">
        <v>179947</v>
      </c>
      <c r="AA31" s="23">
        <v>164947</v>
      </c>
      <c r="AB31" s="23">
        <v>164947</v>
      </c>
      <c r="AC31" s="23">
        <v>176797</v>
      </c>
      <c r="AD31" s="23">
        <v>206797</v>
      </c>
      <c r="AE31" s="23">
        <v>266904</v>
      </c>
      <c r="AG31" s="34">
        <f t="shared" si="0"/>
        <v>60107</v>
      </c>
      <c r="AH31" s="32">
        <f t="shared" si="1"/>
        <v>29.07</v>
      </c>
    </row>
    <row r="32" spans="2:34" ht="12.7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G32" s="34"/>
      <c r="AH32" s="32"/>
    </row>
    <row r="33" spans="1:34" ht="12.75">
      <c r="A33" s="18" t="s">
        <v>78</v>
      </c>
      <c r="B33" s="27">
        <f>SUM(B28:B31)</f>
        <v>5044321</v>
      </c>
      <c r="C33" s="27">
        <f aca="true" t="shared" si="4" ref="C33:AE33">SUM(C28:C31)</f>
        <v>5337013</v>
      </c>
      <c r="D33" s="27">
        <f t="shared" si="4"/>
        <v>4577884</v>
      </c>
      <c r="E33" s="27">
        <f t="shared" si="4"/>
        <v>3834029</v>
      </c>
      <c r="F33" s="27">
        <f t="shared" si="4"/>
        <v>4309322</v>
      </c>
      <c r="G33" s="27">
        <f t="shared" si="4"/>
        <v>3919647</v>
      </c>
      <c r="H33" s="27">
        <f t="shared" si="4"/>
        <v>6292710</v>
      </c>
      <c r="I33" s="27">
        <f t="shared" si="4"/>
        <v>5246797</v>
      </c>
      <c r="J33" s="27">
        <f t="shared" si="4"/>
        <v>6072402</v>
      </c>
      <c r="K33" s="27">
        <f t="shared" si="4"/>
        <v>5214292</v>
      </c>
      <c r="L33" s="27">
        <f t="shared" si="4"/>
        <v>5413428</v>
      </c>
      <c r="M33" s="27">
        <f t="shared" si="4"/>
        <v>4360511</v>
      </c>
      <c r="N33" s="27">
        <f t="shared" si="4"/>
        <v>3951982</v>
      </c>
      <c r="O33" s="27">
        <f t="shared" si="4"/>
        <v>3791263</v>
      </c>
      <c r="P33" s="27">
        <f t="shared" si="4"/>
        <v>3030696</v>
      </c>
      <c r="Q33" s="27">
        <f t="shared" si="4"/>
        <v>2828589</v>
      </c>
      <c r="R33" s="27">
        <f t="shared" si="4"/>
        <v>2902170</v>
      </c>
      <c r="S33" s="27">
        <f t="shared" si="4"/>
        <v>3287922</v>
      </c>
      <c r="T33" s="27">
        <f t="shared" si="4"/>
        <v>3285206</v>
      </c>
      <c r="U33" s="27">
        <f t="shared" si="4"/>
        <v>2879091</v>
      </c>
      <c r="V33" s="27">
        <f t="shared" si="4"/>
        <v>2917255</v>
      </c>
      <c r="W33" s="27">
        <f t="shared" si="4"/>
        <v>2942576</v>
      </c>
      <c r="X33" s="27">
        <f t="shared" si="4"/>
        <v>2942753</v>
      </c>
      <c r="Y33" s="27">
        <f t="shared" si="4"/>
        <v>3672643</v>
      </c>
      <c r="Z33" s="27">
        <f t="shared" si="4"/>
        <v>3074794</v>
      </c>
      <c r="AA33" s="27">
        <f t="shared" si="4"/>
        <v>3375624</v>
      </c>
      <c r="AB33" s="27">
        <f t="shared" si="4"/>
        <v>3616481</v>
      </c>
      <c r="AC33" s="27">
        <f t="shared" si="4"/>
        <v>3840316</v>
      </c>
      <c r="AD33" s="27">
        <f t="shared" si="4"/>
        <v>3722598</v>
      </c>
      <c r="AE33" s="27">
        <f t="shared" si="4"/>
        <v>4049964</v>
      </c>
      <c r="AF33" s="23"/>
      <c r="AG33" s="34">
        <f t="shared" si="0"/>
        <v>327366</v>
      </c>
      <c r="AH33" s="32">
        <f t="shared" si="1"/>
        <v>8.79</v>
      </c>
    </row>
    <row r="34" spans="1:34" ht="12.75">
      <c r="A34" s="18"/>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34"/>
      <c r="AH34" s="32"/>
    </row>
    <row r="35" spans="1:34" ht="12.75">
      <c r="A35" s="26" t="s">
        <v>79</v>
      </c>
      <c r="B35" s="23">
        <v>0</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30503027</v>
      </c>
      <c r="Z35" s="23">
        <v>33534423</v>
      </c>
      <c r="AA35" s="23">
        <v>35727292</v>
      </c>
      <c r="AB35" s="23">
        <v>39039727</v>
      </c>
      <c r="AC35" s="23">
        <v>41444262</v>
      </c>
      <c r="AD35" s="23">
        <v>43041949</v>
      </c>
      <c r="AE35" s="23">
        <v>45819455</v>
      </c>
      <c r="AF35" s="23"/>
      <c r="AG35" s="34">
        <f t="shared" si="0"/>
        <v>2777506</v>
      </c>
      <c r="AH35" s="32">
        <f t="shared" si="1"/>
        <v>6.45</v>
      </c>
    </row>
    <row r="36" spans="1:34" ht="12.75">
      <c r="A36" s="26" t="s">
        <v>80</v>
      </c>
      <c r="B36" s="23">
        <v>0</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132025359</v>
      </c>
      <c r="Z36" s="23">
        <v>160233987</v>
      </c>
      <c r="AA36" s="23">
        <v>184818932</v>
      </c>
      <c r="AB36" s="23">
        <v>208734924</v>
      </c>
      <c r="AC36" s="23">
        <v>237128371</v>
      </c>
      <c r="AD36" s="23">
        <v>259795885</v>
      </c>
      <c r="AE36" s="23">
        <v>271178255</v>
      </c>
      <c r="AF36" s="23"/>
      <c r="AG36" s="34">
        <f t="shared" si="0"/>
        <v>11382370</v>
      </c>
      <c r="AH36" s="32">
        <f t="shared" si="1"/>
        <v>4.38</v>
      </c>
    </row>
    <row r="37" spans="1:34" ht="12.75">
      <c r="A37" s="26" t="s">
        <v>81</v>
      </c>
      <c r="B37" s="23">
        <v>0</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3653193</v>
      </c>
      <c r="Z37" s="23">
        <v>3860507</v>
      </c>
      <c r="AA37" s="23">
        <v>4661582</v>
      </c>
      <c r="AB37" s="23">
        <v>5539595</v>
      </c>
      <c r="AC37" s="23">
        <v>5484298</v>
      </c>
      <c r="AD37" s="23">
        <v>5422401</v>
      </c>
      <c r="AE37" s="23">
        <v>5422405</v>
      </c>
      <c r="AF37" s="23"/>
      <c r="AG37" s="34">
        <f t="shared" si="0"/>
        <v>4</v>
      </c>
      <c r="AH37" s="32">
        <f t="shared" si="1"/>
        <v>0</v>
      </c>
    </row>
    <row r="38" spans="1:34" ht="12.75">
      <c r="A38" s="26"/>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34"/>
      <c r="AH38" s="32"/>
    </row>
    <row r="39" spans="1:34" ht="12.75">
      <c r="A39" s="18" t="s">
        <v>82</v>
      </c>
      <c r="B39" s="27">
        <f>SUM(B35:B37)</f>
        <v>0</v>
      </c>
      <c r="C39" s="27">
        <f aca="true" t="shared" si="5" ref="C39:X39">SUM(C35:C37)</f>
        <v>0</v>
      </c>
      <c r="D39" s="27">
        <f t="shared" si="5"/>
        <v>0</v>
      </c>
      <c r="E39" s="27">
        <f t="shared" si="5"/>
        <v>0</v>
      </c>
      <c r="F39" s="27">
        <f t="shared" si="5"/>
        <v>0</v>
      </c>
      <c r="G39" s="27">
        <f t="shared" si="5"/>
        <v>0</v>
      </c>
      <c r="H39" s="27">
        <f t="shared" si="5"/>
        <v>0</v>
      </c>
      <c r="I39" s="27">
        <f t="shared" si="5"/>
        <v>0</v>
      </c>
      <c r="J39" s="27">
        <f t="shared" si="5"/>
        <v>0</v>
      </c>
      <c r="K39" s="27">
        <f t="shared" si="5"/>
        <v>0</v>
      </c>
      <c r="L39" s="27">
        <f t="shared" si="5"/>
        <v>0</v>
      </c>
      <c r="M39" s="27">
        <f t="shared" si="5"/>
        <v>0</v>
      </c>
      <c r="N39" s="27">
        <f t="shared" si="5"/>
        <v>0</v>
      </c>
      <c r="O39" s="27">
        <f t="shared" si="5"/>
        <v>0</v>
      </c>
      <c r="P39" s="27">
        <f t="shared" si="5"/>
        <v>0</v>
      </c>
      <c r="Q39" s="27">
        <f t="shared" si="5"/>
        <v>0</v>
      </c>
      <c r="R39" s="27">
        <f t="shared" si="5"/>
        <v>0</v>
      </c>
      <c r="S39" s="27">
        <f t="shared" si="5"/>
        <v>0</v>
      </c>
      <c r="T39" s="27">
        <f t="shared" si="5"/>
        <v>0</v>
      </c>
      <c r="U39" s="27">
        <f t="shared" si="5"/>
        <v>0</v>
      </c>
      <c r="V39" s="27">
        <f t="shared" si="5"/>
        <v>0</v>
      </c>
      <c r="W39" s="27">
        <f t="shared" si="5"/>
        <v>0</v>
      </c>
      <c r="X39" s="27">
        <f t="shared" si="5"/>
        <v>0</v>
      </c>
      <c r="Y39" s="27">
        <f aca="true" t="shared" si="6" ref="Y39:AE39">SUM(Y35:Y37)</f>
        <v>166181579</v>
      </c>
      <c r="Z39" s="27">
        <f t="shared" si="6"/>
        <v>197628917</v>
      </c>
      <c r="AA39" s="27">
        <f t="shared" si="6"/>
        <v>225207806</v>
      </c>
      <c r="AB39" s="27">
        <f t="shared" si="6"/>
        <v>253314246</v>
      </c>
      <c r="AC39" s="27">
        <f t="shared" si="6"/>
        <v>284056931</v>
      </c>
      <c r="AD39" s="27">
        <f t="shared" si="6"/>
        <v>308260235</v>
      </c>
      <c r="AE39" s="27">
        <f t="shared" si="6"/>
        <v>322420115</v>
      </c>
      <c r="AF39" s="23"/>
      <c r="AG39" s="34">
        <f t="shared" si="0"/>
        <v>14159880</v>
      </c>
      <c r="AH39" s="32">
        <f t="shared" si="1"/>
        <v>4.59</v>
      </c>
    </row>
    <row r="40" spans="2:34" ht="12.7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G40" s="34"/>
      <c r="AH40" s="32"/>
    </row>
    <row r="41" spans="1:34" ht="12.75">
      <c r="A41" s="24" t="s">
        <v>75</v>
      </c>
      <c r="B41" s="23">
        <v>69502030</v>
      </c>
      <c r="C41" s="23">
        <v>73028572</v>
      </c>
      <c r="D41" s="23">
        <v>74767564</v>
      </c>
      <c r="E41" s="23">
        <v>65764371</v>
      </c>
      <c r="F41" s="23">
        <v>69797767</v>
      </c>
      <c r="G41" s="23">
        <v>1666780</v>
      </c>
      <c r="H41" s="23">
        <v>1456365</v>
      </c>
      <c r="I41" s="23">
        <v>1546062</v>
      </c>
      <c r="J41" s="25">
        <v>1526894</v>
      </c>
      <c r="K41" s="23">
        <v>1560773</v>
      </c>
      <c r="L41" s="23">
        <v>1564558</v>
      </c>
      <c r="M41" s="23">
        <v>1472780</v>
      </c>
      <c r="N41" s="23">
        <v>1110890</v>
      </c>
      <c r="O41" s="23">
        <v>1096337</v>
      </c>
      <c r="P41" s="23">
        <v>1120154</v>
      </c>
      <c r="Q41" s="23">
        <v>1121113</v>
      </c>
      <c r="R41" s="23">
        <v>1120861</v>
      </c>
      <c r="S41" s="23">
        <v>1039648</v>
      </c>
      <c r="T41" s="23">
        <v>31203</v>
      </c>
      <c r="U41" s="23">
        <v>4166</v>
      </c>
      <c r="V41" s="23">
        <v>0</v>
      </c>
      <c r="W41" s="23">
        <v>0</v>
      </c>
      <c r="X41" s="23">
        <v>0</v>
      </c>
      <c r="Y41" s="23">
        <v>0</v>
      </c>
      <c r="Z41" s="23">
        <v>0</v>
      </c>
      <c r="AA41" s="23">
        <v>0</v>
      </c>
      <c r="AB41" s="23">
        <v>0</v>
      </c>
      <c r="AC41" s="23">
        <v>0</v>
      </c>
      <c r="AD41" s="23">
        <v>0</v>
      </c>
      <c r="AE41" s="23">
        <v>0</v>
      </c>
      <c r="AG41" s="34">
        <f t="shared" si="0"/>
        <v>0</v>
      </c>
      <c r="AH41" s="32">
        <f t="shared" si="1"/>
        <v>0</v>
      </c>
    </row>
    <row r="42" spans="2:34" ht="12.75">
      <c r="B42" s="23"/>
      <c r="C42" s="23"/>
      <c r="D42" s="23"/>
      <c r="E42" s="23"/>
      <c r="F42" s="23"/>
      <c r="G42" s="23"/>
      <c r="H42" s="23"/>
      <c r="I42" s="23"/>
      <c r="J42" s="23"/>
      <c r="K42" s="23"/>
      <c r="L42" s="23"/>
      <c r="M42" s="23"/>
      <c r="N42" s="23"/>
      <c r="O42" s="23"/>
      <c r="P42" s="23"/>
      <c r="Q42" s="23"/>
      <c r="R42" s="23"/>
      <c r="S42" s="23"/>
      <c r="T42" s="23"/>
      <c r="U42" s="23"/>
      <c r="V42" s="23"/>
      <c r="W42" s="23"/>
      <c r="X42" s="23"/>
      <c r="AG42" s="34"/>
      <c r="AH42" s="32"/>
    </row>
    <row r="43" spans="1:34" s="18" customFormat="1" ht="12.75">
      <c r="A43" s="18" t="s">
        <v>72</v>
      </c>
      <c r="B43" s="27">
        <f>B10+B20+B26+B33+B41+B39</f>
        <v>252334377</v>
      </c>
      <c r="C43" s="27">
        <f aca="true" t="shared" si="7" ref="C43:AE43">C10+C20+C26+C33+C41+C39</f>
        <v>274881840</v>
      </c>
      <c r="D43" s="27">
        <f t="shared" si="7"/>
        <v>262110327</v>
      </c>
      <c r="E43" s="27">
        <f t="shared" si="7"/>
        <v>255709822</v>
      </c>
      <c r="F43" s="27">
        <f t="shared" si="7"/>
        <v>265074125</v>
      </c>
      <c r="G43" s="27">
        <f t="shared" si="7"/>
        <v>204599600</v>
      </c>
      <c r="H43" s="27">
        <f t="shared" si="7"/>
        <v>204813364</v>
      </c>
      <c r="I43" s="27">
        <f t="shared" si="7"/>
        <v>209269865</v>
      </c>
      <c r="J43" s="27">
        <f t="shared" si="7"/>
        <v>158019163</v>
      </c>
      <c r="K43" s="27">
        <f t="shared" si="7"/>
        <v>165905141</v>
      </c>
      <c r="L43" s="27">
        <f t="shared" si="7"/>
        <v>177680471</v>
      </c>
      <c r="M43" s="27">
        <f t="shared" si="7"/>
        <v>183125842</v>
      </c>
      <c r="N43" s="27">
        <f t="shared" si="7"/>
        <v>188463783</v>
      </c>
      <c r="O43" s="27">
        <f t="shared" si="7"/>
        <v>191949485</v>
      </c>
      <c r="P43" s="27">
        <f t="shared" si="7"/>
        <v>196140454</v>
      </c>
      <c r="Q43" s="27">
        <f t="shared" si="7"/>
        <v>200890171</v>
      </c>
      <c r="R43" s="27">
        <f t="shared" si="7"/>
        <v>204195165</v>
      </c>
      <c r="S43" s="27">
        <f t="shared" si="7"/>
        <v>208821552</v>
      </c>
      <c r="T43" s="27">
        <f t="shared" si="7"/>
        <v>211357019</v>
      </c>
      <c r="U43" s="27">
        <f t="shared" si="7"/>
        <v>216217247</v>
      </c>
      <c r="V43" s="27">
        <f t="shared" si="7"/>
        <v>217520658</v>
      </c>
      <c r="W43" s="27">
        <f t="shared" si="7"/>
        <v>219214469</v>
      </c>
      <c r="X43" s="27">
        <f t="shared" si="7"/>
        <v>225407672</v>
      </c>
      <c r="Y43" s="27">
        <f t="shared" si="7"/>
        <v>404613432</v>
      </c>
      <c r="Z43" s="27">
        <f t="shared" si="7"/>
        <v>441763128</v>
      </c>
      <c r="AA43" s="27">
        <f t="shared" si="7"/>
        <v>480295327</v>
      </c>
      <c r="AB43" s="27">
        <f t="shared" si="7"/>
        <v>529916801</v>
      </c>
      <c r="AC43" s="27">
        <f t="shared" si="7"/>
        <v>568370796</v>
      </c>
      <c r="AD43" s="27">
        <f t="shared" si="7"/>
        <v>599365631</v>
      </c>
      <c r="AE43" s="27">
        <f t="shared" si="7"/>
        <v>611108162</v>
      </c>
      <c r="AF43" s="27"/>
      <c r="AG43" s="34">
        <f t="shared" si="0"/>
        <v>11742531</v>
      </c>
      <c r="AH43" s="32">
        <f t="shared" si="1"/>
        <v>1.96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Juszkiewicz</dc:creator>
  <cp:keywords/>
  <dc:description/>
  <cp:lastModifiedBy>William Brownsberger</cp:lastModifiedBy>
  <cp:lastPrinted>2004-10-18T16:35:56Z</cp:lastPrinted>
  <dcterms:created xsi:type="dcterms:W3CDTF">1999-12-13T20:54:38Z</dcterms:created>
  <dcterms:modified xsi:type="dcterms:W3CDTF">2010-01-31T11:49:47Z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